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9320" windowHeight="9570" activeTab="5"/>
  </bookViews>
  <sheets>
    <sheet name="Приложение 1" sheetId="9" r:id="rId1"/>
    <sheet name="Приложение 3" sheetId="10" r:id="rId2"/>
    <sheet name="Приложение 1 к приложению 5" sheetId="13" r:id="rId3"/>
    <sheet name="Приложение 5" sheetId="14" r:id="rId4"/>
    <sheet name="Приложение 4" sheetId="15" r:id="rId5"/>
    <sheet name="Приложение 3 (продолжение)" sheetId="16" r:id="rId6"/>
  </sheets>
  <definedNames>
    <definedName name="_xlnm.Print_Titles" localSheetId="0">'Приложение 1'!$4:$4</definedName>
    <definedName name="_xlnm.Print_Titles" localSheetId="1">'Приложение 3'!$4:$6</definedName>
    <definedName name="_xlnm.Print_Titles" localSheetId="5">'Приложение 3 (продолжение)'!$5:$5</definedName>
    <definedName name="_xlnm.Print_Titles" localSheetId="4">'Приложение 4'!$4:$5</definedName>
    <definedName name="_xlnm.Print_Titles" localSheetId="3">'Приложение 5'!$4:$4</definedName>
    <definedName name="_xlnm.Print_Area" localSheetId="2">'Приложение 1 к приложению 5'!$A$1:$N$37</definedName>
    <definedName name="_xlnm.Print_Area" localSheetId="1">'Приложение 3'!$A$1:$AX$42</definedName>
  </definedNames>
  <calcPr calcId="145621"/>
</workbook>
</file>

<file path=xl/calcChain.xml><?xml version="1.0" encoding="utf-8"?>
<calcChain xmlns="http://schemas.openxmlformats.org/spreadsheetml/2006/main">
  <c r="I64" i="16" l="1"/>
  <c r="I63" i="16"/>
  <c r="I62" i="16"/>
  <c r="I61" i="16"/>
  <c r="I60" i="16"/>
  <c r="I59" i="16"/>
  <c r="I58" i="16"/>
  <c r="I57" i="16"/>
  <c r="M22" i="15" l="1"/>
  <c r="M23" i="15"/>
  <c r="M115" i="14"/>
  <c r="M114" i="14"/>
  <c r="M117" i="14"/>
  <c r="M96" i="14"/>
  <c r="M95" i="14"/>
  <c r="M81" i="14"/>
  <c r="M82" i="14"/>
  <c r="M80" i="14"/>
  <c r="M62" i="14"/>
  <c r="M63" i="14"/>
  <c r="M64" i="14"/>
  <c r="M65" i="14"/>
  <c r="M61" i="14"/>
  <c r="M150" i="14"/>
  <c r="M151" i="14"/>
  <c r="M152" i="14"/>
  <c r="M153" i="14"/>
  <c r="M149" i="14"/>
  <c r="M135" i="14"/>
  <c r="M136" i="14"/>
  <c r="M137" i="14"/>
  <c r="M134" i="14"/>
  <c r="M143" i="14"/>
  <c r="M144" i="14"/>
  <c r="M142" i="14"/>
  <c r="I5" i="13"/>
  <c r="I56" i="16" l="1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M43" i="15" l="1"/>
  <c r="M42" i="15"/>
  <c r="M41" i="15"/>
  <c r="M39" i="15"/>
  <c r="M38" i="15"/>
  <c r="M36" i="15"/>
  <c r="M35" i="15"/>
  <c r="M34" i="15"/>
  <c r="M33" i="15"/>
  <c r="M32" i="15"/>
  <c r="M30" i="15"/>
  <c r="M29" i="15"/>
  <c r="M28" i="15" s="1"/>
  <c r="M27" i="15"/>
  <c r="M26" i="15"/>
  <c r="M25" i="15" s="1"/>
  <c r="M21" i="15"/>
  <c r="M20" i="15"/>
  <c r="M19" i="15" s="1"/>
  <c r="M18" i="15"/>
  <c r="M17" i="15"/>
  <c r="M15" i="15"/>
  <c r="M14" i="15"/>
  <c r="M12" i="15"/>
  <c r="M10" i="15"/>
  <c r="M9" i="15"/>
  <c r="M7" i="15"/>
  <c r="M6" i="15" s="1"/>
  <c r="M16" i="15" l="1"/>
  <c r="M13" i="15"/>
  <c r="M40" i="15"/>
  <c r="M37" i="15"/>
  <c r="M8" i="15"/>
  <c r="M31" i="15"/>
  <c r="AL41" i="10"/>
  <c r="AP41" i="10" s="1"/>
  <c r="AL40" i="10"/>
  <c r="AP40" i="10" s="1"/>
  <c r="AL38" i="10"/>
  <c r="AP38" i="10" s="1"/>
  <c r="AL37" i="10"/>
  <c r="AL35" i="10"/>
  <c r="AP35" i="10" s="1"/>
  <c r="AL34" i="10"/>
  <c r="AP34" i="10" s="1"/>
  <c r="AL33" i="10"/>
  <c r="AP33" i="10" s="1"/>
  <c r="AL32" i="10"/>
  <c r="AP32" i="10" s="1"/>
  <c r="AL31" i="10"/>
  <c r="AP31" i="10" s="1"/>
  <c r="AL29" i="10"/>
  <c r="AP29" i="10" s="1"/>
  <c r="AL28" i="10"/>
  <c r="AL27" i="10"/>
  <c r="AP27" i="10" s="1"/>
  <c r="AL26" i="10"/>
  <c r="AL25" i="10"/>
  <c r="AP25" i="10" s="1"/>
  <c r="AL24" i="10"/>
  <c r="AP24" i="10" s="1"/>
  <c r="AL23" i="10"/>
  <c r="AP23" i="10" s="1"/>
  <c r="AL22" i="10"/>
  <c r="AP22" i="10" s="1"/>
  <c r="AL21" i="10"/>
  <c r="AP21" i="10" s="1"/>
  <c r="AL19" i="10"/>
  <c r="AP19" i="10" s="1"/>
  <c r="AL18" i="10"/>
  <c r="AP18" i="10" s="1"/>
  <c r="AL17" i="10"/>
  <c r="AP17" i="10" s="1"/>
  <c r="AL16" i="10"/>
  <c r="AP16" i="10" s="1"/>
  <c r="AL15" i="10"/>
  <c r="AP15" i="10" s="1"/>
  <c r="AL14" i="10"/>
  <c r="AP14" i="10" s="1"/>
  <c r="AL13" i="10"/>
  <c r="AP13" i="10" s="1"/>
  <c r="AL12" i="10"/>
  <c r="AP12" i="10" s="1"/>
  <c r="AL11" i="10"/>
  <c r="AP11" i="10" s="1"/>
  <c r="AL10" i="10"/>
  <c r="AP10" i="10" s="1"/>
  <c r="AL9" i="10"/>
  <c r="AP9" i="10" s="1"/>
  <c r="AL8" i="10"/>
  <c r="AP8" i="10" s="1"/>
  <c r="AL7" i="10"/>
  <c r="AP7" i="10" s="1"/>
  <c r="AP26" i="10"/>
  <c r="AP28" i="10"/>
  <c r="AP37" i="10"/>
  <c r="AL20" i="10"/>
  <c r="AP20" i="10" s="1"/>
  <c r="I50" i="10" l="1"/>
  <c r="F29" i="14" s="1"/>
  <c r="I51" i="10"/>
  <c r="F30" i="14" s="1"/>
  <c r="I52" i="10"/>
  <c r="F31" i="14" s="1"/>
  <c r="I53" i="10"/>
  <c r="F32" i="14" s="1"/>
  <c r="I54" i="10"/>
  <c r="F33" i="14" s="1"/>
  <c r="I55" i="10"/>
  <c r="F34" i="14" s="1"/>
  <c r="I56" i="10"/>
  <c r="F35" i="14" s="1"/>
  <c r="I57" i="10"/>
  <c r="F36" i="14" s="1"/>
  <c r="I58" i="10"/>
  <c r="F37" i="14" s="1"/>
  <c r="I59" i="10"/>
  <c r="F38" i="14" s="1"/>
  <c r="I60" i="10"/>
  <c r="F39" i="14" s="1"/>
  <c r="I61" i="10"/>
  <c r="F40" i="14" s="1"/>
  <c r="I62" i="10"/>
  <c r="F41" i="14" s="1"/>
  <c r="I63" i="10"/>
  <c r="F42" i="14" s="1"/>
  <c r="I64" i="10"/>
  <c r="F43" i="14" s="1"/>
  <c r="I65" i="10"/>
  <c r="F44" i="14" s="1"/>
  <c r="I66" i="10"/>
  <c r="F45" i="14" s="1"/>
  <c r="I67" i="10"/>
  <c r="F46" i="14" s="1"/>
  <c r="I68" i="10"/>
  <c r="F47" i="14" s="1"/>
  <c r="I69" i="10"/>
  <c r="F48" i="14" s="1"/>
  <c r="I70" i="10"/>
  <c r="F49" i="14" s="1"/>
  <c r="I71" i="10"/>
  <c r="F50" i="14" s="1"/>
  <c r="I72" i="10"/>
  <c r="F51" i="14" s="1"/>
  <c r="I73" i="10"/>
  <c r="F52" i="14" s="1"/>
  <c r="I74" i="10"/>
  <c r="F53" i="14" s="1"/>
  <c r="I75" i="10"/>
  <c r="F54" i="14" s="1"/>
  <c r="I76" i="10"/>
  <c r="F55" i="14" s="1"/>
  <c r="I77" i="10"/>
  <c r="F56" i="14" s="1"/>
  <c r="I78" i="10"/>
  <c r="F57" i="14" s="1"/>
  <c r="I79" i="10"/>
  <c r="F58" i="14" s="1"/>
  <c r="I80" i="10"/>
  <c r="F59" i="14" s="1"/>
  <c r="I81" i="10"/>
  <c r="F75" i="14" s="1"/>
  <c r="I82" i="10"/>
  <c r="F76" i="14" s="1"/>
  <c r="I83" i="10"/>
  <c r="F77" i="14" s="1"/>
  <c r="I84" i="10"/>
  <c r="F78" i="14" s="1"/>
  <c r="I85" i="10"/>
  <c r="F89" i="14" s="1"/>
  <c r="I86" i="10"/>
  <c r="F90" i="14" s="1"/>
  <c r="I87" i="10"/>
  <c r="F91" i="14" s="1"/>
  <c r="I88" i="10"/>
  <c r="F92" i="14" s="1"/>
  <c r="I89" i="10"/>
  <c r="F93" i="14" s="1"/>
  <c r="I90" i="10"/>
  <c r="F103" i="14" s="1"/>
  <c r="I91" i="10"/>
  <c r="F104" i="14" s="1"/>
  <c r="I92" i="10"/>
  <c r="F105" i="14" s="1"/>
  <c r="I93" i="10"/>
  <c r="F106" i="14" s="1"/>
  <c r="I94" i="10"/>
  <c r="F107" i="14" s="1"/>
  <c r="I95" i="10"/>
  <c r="F108" i="14" s="1"/>
  <c r="I96" i="10"/>
  <c r="F109" i="14" s="1"/>
  <c r="I97" i="10"/>
  <c r="F110" i="14" s="1"/>
  <c r="I98" i="10"/>
  <c r="F111" i="14" s="1"/>
  <c r="I99" i="10"/>
  <c r="F112" i="14" s="1"/>
  <c r="I100" i="10"/>
  <c r="F125" i="14" s="1"/>
  <c r="I101" i="10"/>
  <c r="F126" i="14" s="1"/>
  <c r="I102" i="10"/>
  <c r="F127" i="14" s="1"/>
  <c r="I103" i="10"/>
  <c r="F128" i="14" s="1"/>
  <c r="I104" i="10"/>
  <c r="F129" i="14" s="1"/>
  <c r="I105" i="10"/>
  <c r="F130" i="14" s="1"/>
  <c r="I106" i="10"/>
  <c r="F131" i="14" s="1"/>
  <c r="I107" i="10"/>
  <c r="F132" i="14" s="1"/>
  <c r="I49" i="10"/>
  <c r="F28" i="14" s="1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1" i="10"/>
  <c r="P32" i="10"/>
  <c r="P33" i="10"/>
  <c r="P34" i="10"/>
  <c r="P35" i="10"/>
  <c r="P37" i="10"/>
  <c r="P38" i="10"/>
  <c r="P40" i="10"/>
  <c r="P41" i="10"/>
  <c r="P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1" i="10"/>
  <c r="I32" i="10"/>
  <c r="I33" i="10"/>
  <c r="I34" i="10"/>
  <c r="I35" i="10"/>
  <c r="I37" i="10"/>
  <c r="I38" i="10"/>
  <c r="I40" i="10"/>
  <c r="I41" i="10"/>
  <c r="I7" i="10"/>
  <c r="L60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71" i="14"/>
  <c r="G72" i="14"/>
  <c r="G73" i="14"/>
  <c r="G74" i="14"/>
  <c r="AW36" i="10"/>
  <c r="AU35" i="10"/>
  <c r="AS35" i="10"/>
  <c r="AK35" i="10"/>
  <c r="AH35" i="10"/>
  <c r="AC35" i="10"/>
  <c r="X35" i="10"/>
  <c r="T35" i="10"/>
  <c r="M35" i="10"/>
  <c r="AU33" i="10"/>
  <c r="AS33" i="10"/>
  <c r="AK33" i="10"/>
  <c r="AH33" i="10"/>
  <c r="AC33" i="10"/>
  <c r="X33" i="10"/>
  <c r="T33" i="10"/>
  <c r="M33" i="10"/>
  <c r="AU32" i="10"/>
  <c r="AS32" i="10"/>
  <c r="AK32" i="10"/>
  <c r="AH32" i="10"/>
  <c r="AC32" i="10"/>
  <c r="X32" i="10"/>
  <c r="T32" i="10"/>
  <c r="M32" i="10"/>
  <c r="G5" i="14"/>
  <c r="M27" i="10"/>
  <c r="T27" i="10"/>
  <c r="X27" i="10"/>
  <c r="AC27" i="10"/>
  <c r="AH27" i="10"/>
  <c r="AK27" i="10"/>
  <c r="AS27" i="10"/>
  <c r="AU27" i="10"/>
  <c r="M28" i="10"/>
  <c r="T28" i="10"/>
  <c r="X28" i="10"/>
  <c r="AC28" i="10"/>
  <c r="AH28" i="10"/>
  <c r="AK28" i="10"/>
  <c r="AS28" i="10"/>
  <c r="AU28" i="10"/>
  <c r="AU26" i="10"/>
  <c r="AS26" i="10"/>
  <c r="AK26" i="10"/>
  <c r="AH26" i="10"/>
  <c r="AC26" i="10"/>
  <c r="X26" i="10"/>
  <c r="T26" i="10"/>
  <c r="M26" i="10"/>
  <c r="AU25" i="10"/>
  <c r="AS25" i="10"/>
  <c r="AK25" i="10"/>
  <c r="AH25" i="10"/>
  <c r="AC25" i="10"/>
  <c r="X25" i="10"/>
  <c r="T25" i="10"/>
  <c r="M25" i="10"/>
  <c r="AU24" i="10"/>
  <c r="AS24" i="10"/>
  <c r="AK24" i="10"/>
  <c r="AH24" i="10"/>
  <c r="AC24" i="10"/>
  <c r="X24" i="10"/>
  <c r="T24" i="10"/>
  <c r="M24" i="10"/>
  <c r="AU23" i="10"/>
  <c r="AS23" i="10"/>
  <c r="AK23" i="10"/>
  <c r="AH23" i="10"/>
  <c r="AC23" i="10"/>
  <c r="X23" i="10"/>
  <c r="T23" i="10"/>
  <c r="M23" i="10"/>
  <c r="AU22" i="10"/>
  <c r="AS22" i="10"/>
  <c r="AK22" i="10"/>
  <c r="AH22" i="10"/>
  <c r="AC22" i="10"/>
  <c r="X22" i="10"/>
  <c r="T22" i="10"/>
  <c r="M22" i="10"/>
  <c r="AU21" i="10"/>
  <c r="AS21" i="10"/>
  <c r="AK21" i="10"/>
  <c r="AH21" i="10"/>
  <c r="AC21" i="10"/>
  <c r="X21" i="10"/>
  <c r="T21" i="10"/>
  <c r="M21" i="10"/>
  <c r="AU20" i="10"/>
  <c r="AS20" i="10"/>
  <c r="AK20" i="10"/>
  <c r="AH20" i="10"/>
  <c r="AC20" i="10"/>
  <c r="X20" i="10"/>
  <c r="T20" i="10"/>
  <c r="M20" i="10"/>
  <c r="AU19" i="10"/>
  <c r="AS19" i="10"/>
  <c r="AK19" i="10"/>
  <c r="AH19" i="10"/>
  <c r="AC19" i="10"/>
  <c r="X19" i="10"/>
  <c r="T19" i="10"/>
  <c r="M19" i="10"/>
  <c r="AU18" i="10"/>
  <c r="AS18" i="10"/>
  <c r="AK18" i="10"/>
  <c r="AH18" i="10"/>
  <c r="AC18" i="10"/>
  <c r="X18" i="10"/>
  <c r="T18" i="10"/>
  <c r="M18" i="10"/>
  <c r="AU17" i="10"/>
  <c r="AS17" i="10"/>
  <c r="AK17" i="10"/>
  <c r="AH17" i="10"/>
  <c r="AC17" i="10"/>
  <c r="X17" i="10"/>
  <c r="T17" i="10"/>
  <c r="M17" i="10"/>
  <c r="AU16" i="10"/>
  <c r="AS16" i="10"/>
  <c r="AK16" i="10"/>
  <c r="AH16" i="10"/>
  <c r="AC16" i="10"/>
  <c r="X16" i="10"/>
  <c r="T16" i="10"/>
  <c r="M16" i="10"/>
  <c r="AU15" i="10"/>
  <c r="AS15" i="10"/>
  <c r="AK15" i="10"/>
  <c r="AH15" i="10"/>
  <c r="AC15" i="10"/>
  <c r="X15" i="10"/>
  <c r="T15" i="10"/>
  <c r="M15" i="10"/>
  <c r="AU13" i="10"/>
  <c r="AS13" i="10"/>
  <c r="AK13" i="10"/>
  <c r="AH13" i="10"/>
  <c r="AC13" i="10"/>
  <c r="X13" i="10"/>
  <c r="T13" i="10"/>
  <c r="M13" i="10"/>
  <c r="AU14" i="10"/>
  <c r="AS14" i="10"/>
  <c r="AK14" i="10"/>
  <c r="AH14" i="10"/>
  <c r="AC14" i="10"/>
  <c r="X14" i="10"/>
  <c r="T14" i="10"/>
  <c r="M14" i="10"/>
  <c r="AU12" i="10"/>
  <c r="AS12" i="10"/>
  <c r="AK12" i="10"/>
  <c r="AH12" i="10"/>
  <c r="AC12" i="10"/>
  <c r="X12" i="10"/>
  <c r="T12" i="10"/>
  <c r="M12" i="10"/>
  <c r="AU11" i="10"/>
  <c r="AS11" i="10"/>
  <c r="AK11" i="10"/>
  <c r="AH11" i="10"/>
  <c r="AC11" i="10"/>
  <c r="X11" i="10"/>
  <c r="T11" i="10"/>
  <c r="M11" i="10"/>
  <c r="AU10" i="10"/>
  <c r="AS10" i="10"/>
  <c r="AK10" i="10"/>
  <c r="AH10" i="10"/>
  <c r="AC10" i="10"/>
  <c r="X10" i="10"/>
  <c r="T10" i="10"/>
  <c r="M10" i="10"/>
  <c r="AU9" i="10"/>
  <c r="AS9" i="10"/>
  <c r="AK9" i="10"/>
  <c r="AH9" i="10"/>
  <c r="AC9" i="10"/>
  <c r="X9" i="10"/>
  <c r="T9" i="10"/>
  <c r="M9" i="10"/>
  <c r="AU8" i="10"/>
  <c r="AS8" i="10"/>
  <c r="AK8" i="10"/>
  <c r="AH8" i="10"/>
  <c r="AC8" i="10"/>
  <c r="X8" i="10"/>
  <c r="T8" i="10"/>
  <c r="M8" i="10"/>
  <c r="Q24" i="10" l="1"/>
  <c r="AT14" i="10"/>
  <c r="AT10" i="10"/>
  <c r="Q35" i="10"/>
  <c r="Q19" i="10"/>
  <c r="Q25" i="10"/>
  <c r="Q14" i="10"/>
  <c r="Q16" i="10"/>
  <c r="Q18" i="10"/>
  <c r="AT15" i="10"/>
  <c r="AT18" i="10"/>
  <c r="Q13" i="10"/>
  <c r="Q11" i="10"/>
  <c r="AT35" i="10"/>
  <c r="Q9" i="10"/>
  <c r="Q21" i="10"/>
  <c r="Q26" i="10"/>
  <c r="Q32" i="10"/>
  <c r="Q10" i="10"/>
  <c r="AV10" i="10" s="1"/>
  <c r="AT12" i="10"/>
  <c r="Q15" i="10"/>
  <c r="AT16" i="10"/>
  <c r="AT20" i="10"/>
  <c r="AT13" i="10"/>
  <c r="AT19" i="10"/>
  <c r="Q22" i="10"/>
  <c r="AT23" i="10"/>
  <c r="AT24" i="10"/>
  <c r="AV24" i="10" s="1"/>
  <c r="AX24" i="10" s="1"/>
  <c r="AT25" i="10"/>
  <c r="AT8" i="10"/>
  <c r="AT11" i="10"/>
  <c r="AT17" i="10"/>
  <c r="AT27" i="10"/>
  <c r="AT32" i="10"/>
  <c r="AT33" i="10"/>
  <c r="Q8" i="10"/>
  <c r="AT9" i="10"/>
  <c r="Q12" i="10"/>
  <c r="Q17" i="10"/>
  <c r="Q20" i="10"/>
  <c r="AT21" i="10"/>
  <c r="AT22" i="10"/>
  <c r="AT26" i="10"/>
  <c r="Q33" i="10"/>
  <c r="Q23" i="10"/>
  <c r="Q27" i="10"/>
  <c r="AT28" i="10"/>
  <c r="Q28" i="10"/>
  <c r="M139" i="14"/>
  <c r="G126" i="14"/>
  <c r="G127" i="14"/>
  <c r="G128" i="14"/>
  <c r="G129" i="14"/>
  <c r="G130" i="14"/>
  <c r="G131" i="14"/>
  <c r="G132" i="14"/>
  <c r="AV23" i="10" l="1"/>
  <c r="AX23" i="10" s="1"/>
  <c r="AV21" i="10"/>
  <c r="F19" i="14" s="1"/>
  <c r="M19" i="14" s="1"/>
  <c r="AV25" i="10"/>
  <c r="F23" i="14" s="1"/>
  <c r="M23" i="14" s="1"/>
  <c r="AV18" i="10"/>
  <c r="F16" i="14" s="1"/>
  <c r="M16" i="14" s="1"/>
  <c r="AV17" i="10"/>
  <c r="AX17" i="10" s="1"/>
  <c r="AV14" i="10"/>
  <c r="F12" i="14" s="1"/>
  <c r="M12" i="14" s="1"/>
  <c r="AV16" i="10"/>
  <c r="AX16" i="10" s="1"/>
  <c r="AV35" i="10"/>
  <c r="AX35" i="10" s="1"/>
  <c r="AV8" i="10"/>
  <c r="F6" i="14" s="1"/>
  <c r="M6" i="14" s="1"/>
  <c r="AV13" i="10"/>
  <c r="AX13" i="10" s="1"/>
  <c r="AV20" i="10"/>
  <c r="AX20" i="10" s="1"/>
  <c r="AV15" i="10"/>
  <c r="F13" i="14" s="1"/>
  <c r="M13" i="14" s="1"/>
  <c r="AV32" i="10"/>
  <c r="AX32" i="10" s="1"/>
  <c r="AV9" i="10"/>
  <c r="AX9" i="10" s="1"/>
  <c r="AV19" i="10"/>
  <c r="AX19" i="10" s="1"/>
  <c r="AX25" i="10"/>
  <c r="AV11" i="10"/>
  <c r="AX11" i="10" s="1"/>
  <c r="AV33" i="10"/>
  <c r="F72" i="14" s="1"/>
  <c r="M72" i="14" s="1"/>
  <c r="AV22" i="10"/>
  <c r="AX22" i="10" s="1"/>
  <c r="AV26" i="10"/>
  <c r="F24" i="14" s="1"/>
  <c r="M24" i="14" s="1"/>
  <c r="AX21" i="10"/>
  <c r="F7" i="14"/>
  <c r="M7" i="14" s="1"/>
  <c r="F11" i="14"/>
  <c r="M11" i="14" s="1"/>
  <c r="F15" i="14"/>
  <c r="M15" i="14" s="1"/>
  <c r="AV28" i="10"/>
  <c r="AX28" i="10" s="1"/>
  <c r="AV27" i="10"/>
  <c r="AX27" i="10" s="1"/>
  <c r="F22" i="14"/>
  <c r="M22" i="14" s="1"/>
  <c r="AV12" i="10"/>
  <c r="AX14" i="10"/>
  <c r="AX10" i="10"/>
  <c r="F8" i="14"/>
  <c r="M8" i="14" s="1"/>
  <c r="F71" i="14"/>
  <c r="M71" i="14" s="1"/>
  <c r="M67" i="14"/>
  <c r="AS29" i="10"/>
  <c r="AS31" i="10"/>
  <c r="AS34" i="10"/>
  <c r="AS37" i="10"/>
  <c r="AS38" i="10"/>
  <c r="AS40" i="10"/>
  <c r="AS41" i="10"/>
  <c r="AS7" i="10"/>
  <c r="AK29" i="10"/>
  <c r="AK31" i="10"/>
  <c r="AK34" i="10"/>
  <c r="AK37" i="10"/>
  <c r="AK38" i="10"/>
  <c r="AK40" i="10"/>
  <c r="AK41" i="10"/>
  <c r="AK7" i="10"/>
  <c r="M29" i="10"/>
  <c r="M31" i="10"/>
  <c r="M34" i="10"/>
  <c r="M37" i="10"/>
  <c r="M38" i="10"/>
  <c r="M40" i="10"/>
  <c r="M41" i="10"/>
  <c r="M7" i="10"/>
  <c r="F21" i="14" l="1"/>
  <c r="M21" i="14" s="1"/>
  <c r="F9" i="14"/>
  <c r="M9" i="14" s="1"/>
  <c r="AX18" i="10"/>
  <c r="AX15" i="10"/>
  <c r="F14" i="14"/>
  <c r="M14" i="14" s="1"/>
  <c r="F74" i="14"/>
  <c r="M74" i="14" s="1"/>
  <c r="F18" i="14"/>
  <c r="M18" i="14" s="1"/>
  <c r="F17" i="14"/>
  <c r="M17" i="14" s="1"/>
  <c r="AX8" i="10"/>
  <c r="AX33" i="10"/>
  <c r="F20" i="14"/>
  <c r="M20" i="14" s="1"/>
  <c r="AX26" i="10"/>
  <c r="F26" i="14"/>
  <c r="M26" i="14" s="1"/>
  <c r="F25" i="14"/>
  <c r="M25" i="14" s="1"/>
  <c r="AX12" i="10"/>
  <c r="F10" i="14"/>
  <c r="M10" i="14" s="1"/>
  <c r="AC29" i="10"/>
  <c r="X29" i="10"/>
  <c r="G125" i="14"/>
  <c r="G102" i="14"/>
  <c r="G101" i="14"/>
  <c r="AW42" i="10"/>
  <c r="AU41" i="10"/>
  <c r="AH41" i="10"/>
  <c r="AC41" i="10"/>
  <c r="X41" i="10"/>
  <c r="T41" i="10"/>
  <c r="M84" i="14"/>
  <c r="G70" i="14"/>
  <c r="AW30" i="10"/>
  <c r="AU34" i="10"/>
  <c r="AH34" i="10"/>
  <c r="AC34" i="10"/>
  <c r="X34" i="10"/>
  <c r="T34" i="10"/>
  <c r="AU31" i="10"/>
  <c r="AH31" i="10"/>
  <c r="AC31" i="10"/>
  <c r="X31" i="10"/>
  <c r="T31" i="10"/>
  <c r="T29" i="10"/>
  <c r="AH29" i="10"/>
  <c r="AU29" i="10"/>
  <c r="X7" i="10"/>
  <c r="T7" i="10"/>
  <c r="G103" i="14"/>
  <c r="G104" i="14"/>
  <c r="G105" i="14"/>
  <c r="G106" i="14"/>
  <c r="G107" i="14"/>
  <c r="G108" i="14"/>
  <c r="G109" i="14"/>
  <c r="G110" i="14"/>
  <c r="G111" i="14"/>
  <c r="G112" i="14"/>
  <c r="G88" i="14"/>
  <c r="G89" i="14"/>
  <c r="G90" i="14"/>
  <c r="G91" i="14"/>
  <c r="G92" i="14"/>
  <c r="G93" i="14"/>
  <c r="G87" i="14"/>
  <c r="G76" i="14"/>
  <c r="G77" i="14"/>
  <c r="G78" i="14"/>
  <c r="G75" i="14"/>
  <c r="G28" i="14"/>
  <c r="G60" i="14" s="1"/>
  <c r="G133" i="14" l="1"/>
  <c r="Q29" i="10"/>
  <c r="Q34" i="10"/>
  <c r="AT29" i="10"/>
  <c r="AT41" i="10"/>
  <c r="Q41" i="10"/>
  <c r="Q31" i="10"/>
  <c r="AT34" i="10"/>
  <c r="AT31" i="10"/>
  <c r="M40" i="14"/>
  <c r="G94" i="14"/>
  <c r="G113" i="14"/>
  <c r="M75" i="14"/>
  <c r="G79" i="14"/>
  <c r="AV31" i="10" l="1"/>
  <c r="F70" i="14" s="1"/>
  <c r="M70" i="14" s="1"/>
  <c r="AV34" i="10"/>
  <c r="F73" i="14" s="1"/>
  <c r="M73" i="14" s="1"/>
  <c r="AV29" i="10"/>
  <c r="AV41" i="10"/>
  <c r="F102" i="14" s="1"/>
  <c r="K157" i="14"/>
  <c r="M160" i="14"/>
  <c r="K160" i="14"/>
  <c r="K141" i="14"/>
  <c r="K122" i="14"/>
  <c r="K119" i="14"/>
  <c r="K100" i="14"/>
  <c r="K86" i="14"/>
  <c r="K69" i="14"/>
  <c r="F27" i="14" l="1"/>
  <c r="M27" i="14" s="1"/>
  <c r="AX34" i="10"/>
  <c r="M102" i="14"/>
  <c r="AX41" i="10"/>
  <c r="AX29" i="10"/>
  <c r="K162" i="14"/>
  <c r="K124" i="14"/>
  <c r="K163" i="14" l="1"/>
  <c r="I11" i="13" l="1"/>
  <c r="K11" i="13" s="1"/>
  <c r="I9" i="13"/>
  <c r="K9" i="13" s="1"/>
  <c r="M161" i="14"/>
  <c r="M122" i="14"/>
  <c r="M123" i="14"/>
  <c r="K35" i="13"/>
  <c r="I28" i="13"/>
  <c r="K28" i="13" s="1"/>
  <c r="I25" i="13"/>
  <c r="K25" i="13" s="1"/>
  <c r="I21" i="13"/>
  <c r="K21" i="13" s="1"/>
  <c r="I15" i="13"/>
  <c r="K15" i="13" s="1"/>
  <c r="K20" i="13" s="1"/>
  <c r="K8" i="13"/>
  <c r="M66" i="14" l="1"/>
  <c r="M116" i="14"/>
  <c r="M138" i="14"/>
  <c r="M154" i="14"/>
  <c r="M157" i="14" s="1"/>
  <c r="K14" i="13"/>
  <c r="M145" i="14"/>
  <c r="M148" i="14" s="1"/>
  <c r="M97" i="14"/>
  <c r="M83" i="14"/>
  <c r="K24" i="13"/>
  <c r="K27" i="13"/>
  <c r="K30" i="13"/>
  <c r="M121" i="14" l="1"/>
  <c r="M159" i="14"/>
  <c r="AW39" i="10" l="1"/>
  <c r="AU40" i="10"/>
  <c r="AH40" i="10"/>
  <c r="AC40" i="10"/>
  <c r="X40" i="10"/>
  <c r="T40" i="10"/>
  <c r="AU38" i="10"/>
  <c r="AH38" i="10"/>
  <c r="AC38" i="10"/>
  <c r="X38" i="10"/>
  <c r="T38" i="10"/>
  <c r="AU37" i="10"/>
  <c r="AH37" i="10"/>
  <c r="AC37" i="10"/>
  <c r="X37" i="10"/>
  <c r="T37" i="10"/>
  <c r="AU7" i="10"/>
  <c r="AH7" i="10"/>
  <c r="AC7" i="10"/>
  <c r="Q40" i="10" l="1"/>
  <c r="Q7" i="10"/>
  <c r="Q37" i="10"/>
  <c r="AT7" i="10"/>
  <c r="AT40" i="10"/>
  <c r="AT37" i="10"/>
  <c r="AT38" i="10"/>
  <c r="Q38" i="10"/>
  <c r="M41" i="14" l="1"/>
  <c r="AV40" i="10"/>
  <c r="F101" i="14" s="1"/>
  <c r="M131" i="14"/>
  <c r="M110" i="14"/>
  <c r="AV7" i="10"/>
  <c r="F5" i="14" s="1"/>
  <c r="M5" i="14" s="1"/>
  <c r="M78" i="14"/>
  <c r="M36" i="14"/>
  <c r="M132" i="14"/>
  <c r="AV38" i="10"/>
  <c r="M57" i="14"/>
  <c r="M49" i="14"/>
  <c r="M29" i="14"/>
  <c r="M112" i="14"/>
  <c r="M56" i="14"/>
  <c r="M125" i="14"/>
  <c r="M47" i="14"/>
  <c r="M28" i="14"/>
  <c r="M107" i="14"/>
  <c r="M31" i="14"/>
  <c r="M52" i="14"/>
  <c r="M38" i="14"/>
  <c r="M46" i="14"/>
  <c r="M39" i="14"/>
  <c r="AV37" i="10"/>
  <c r="M59" i="14"/>
  <c r="M51" i="14"/>
  <c r="M35" i="14"/>
  <c r="M127" i="14"/>
  <c r="M130" i="14"/>
  <c r="M104" i="14"/>
  <c r="M89" i="14"/>
  <c r="M58" i="14"/>
  <c r="M50" i="14"/>
  <c r="M42" i="14"/>
  <c r="M37" i="14"/>
  <c r="M30" i="14"/>
  <c r="M111" i="14"/>
  <c r="M90" i="14"/>
  <c r="M126" i="14"/>
  <c r="M77" i="14"/>
  <c r="M91" i="14"/>
  <c r="M34" i="14"/>
  <c r="M105" i="14"/>
  <c r="M129" i="14"/>
  <c r="M103" i="14"/>
  <c r="M92" i="14"/>
  <c r="M76" i="14"/>
  <c r="M44" i="14"/>
  <c r="M108" i="14"/>
  <c r="M93" i="14"/>
  <c r="M54" i="14"/>
  <c r="M33" i="14"/>
  <c r="M55" i="14"/>
  <c r="M53" i="14"/>
  <c r="M45" i="14"/>
  <c r="M32" i="14"/>
  <c r="M48" i="14"/>
  <c r="F87" i="14" l="1"/>
  <c r="M87" i="14" s="1"/>
  <c r="F88" i="14"/>
  <c r="M88" i="14" s="1"/>
  <c r="M128" i="14"/>
  <c r="M106" i="14"/>
  <c r="M43" i="14"/>
  <c r="M60" i="14" s="1"/>
  <c r="M109" i="14"/>
  <c r="AX40" i="10"/>
  <c r="AX42" i="10" s="1"/>
  <c r="AY42" i="10" s="1"/>
  <c r="M101" i="14"/>
  <c r="AX37" i="10"/>
  <c r="AX31" i="10"/>
  <c r="AX36" i="10" s="1"/>
  <c r="AX38" i="10"/>
  <c r="AX7" i="10"/>
  <c r="M94" i="14" l="1"/>
  <c r="M100" i="14" s="1"/>
  <c r="M69" i="14"/>
  <c r="M113" i="14"/>
  <c r="M119" i="14" s="1"/>
  <c r="M79" i="14"/>
  <c r="M86" i="14" s="1"/>
  <c r="AX39" i="10"/>
  <c r="AY39" i="10" s="1"/>
  <c r="M133" i="14"/>
  <c r="M158" i="14" s="1"/>
  <c r="AX30" i="10"/>
  <c r="AY30" i="10" s="1"/>
  <c r="AX43" i="10" l="1"/>
  <c r="M120" i="14"/>
  <c r="M124" i="14"/>
  <c r="M141" i="14"/>
  <c r="M162" i="14" s="1"/>
  <c r="M163" i="14" l="1"/>
  <c r="AW43" i="10"/>
  <c r="AY36" i="10"/>
</calcChain>
</file>

<file path=xl/sharedStrings.xml><?xml version="1.0" encoding="utf-8"?>
<sst xmlns="http://schemas.openxmlformats.org/spreadsheetml/2006/main" count="2234" uniqueCount="320">
  <si>
    <t>Наименование государственной услуги или работы</t>
  </si>
  <si>
    <t>Содержание государственной услуги или работы</t>
  </si>
  <si>
    <t>Условия (формы) оказания государственной услуги или выполнения работы</t>
  </si>
  <si>
    <r>
      <t>Объем государственной услуги (V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</si>
  <si>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r>
      <t>Объем государственной работы (V</t>
    </r>
    <r>
      <rPr>
        <vertAlign val="subscript"/>
        <sz val="10"/>
        <rFont val="Times New Roman"/>
        <family val="1"/>
        <charset val="204"/>
      </rPr>
      <t>w</t>
    </r>
    <r>
      <rPr>
        <sz val="10"/>
        <rFont val="Times New Roman"/>
        <family val="1"/>
        <charset val="204"/>
      </rPr>
      <t>)</t>
    </r>
  </si>
  <si>
    <t>Наименование учреждения</t>
  </si>
  <si>
    <t>Объем финансового обеспечения выполнения государственного задания учреждением (R)</t>
  </si>
  <si>
    <t>Физическая культура и спорт</t>
  </si>
  <si>
    <t>Реестровый номер услуги</t>
  </si>
  <si>
    <t>Государственное областное бюджетное учреждение "Информационно-аналитический Центр развития физической культуры и спорта Липецкой области"</t>
  </si>
  <si>
    <t>Организация и обеспечение подготовки спортивного резерва</t>
  </si>
  <si>
    <t>Областное автономное учреждение "Спортивный комплекс "Форест Парк"</t>
  </si>
  <si>
    <t>Организация мероприятий по подготовке спортивных сборных команд</t>
  </si>
  <si>
    <t>х</t>
  </si>
  <si>
    <t>30028100000000000003101</t>
  </si>
  <si>
    <t>30001000100000003002102</t>
  </si>
  <si>
    <t>30001000600000003007102</t>
  </si>
  <si>
    <t>30001001800000003003102</t>
  </si>
  <si>
    <t>30001002000000003009102</t>
  </si>
  <si>
    <t>30001002200000003007102</t>
  </si>
  <si>
    <t>30001002700000003002102</t>
  </si>
  <si>
    <t>30001003200000003005102</t>
  </si>
  <si>
    <t>30001004400000003001102</t>
  </si>
  <si>
    <t>30001004300000003002102</t>
  </si>
  <si>
    <t>30001004800000003007102</t>
  </si>
  <si>
    <t>30001005100000003001102</t>
  </si>
  <si>
    <t>30001000600000004006102</t>
  </si>
  <si>
    <t>30001001800000004002102</t>
  </si>
  <si>
    <t>30001002000000004008102</t>
  </si>
  <si>
    <t>30001002700000004001102</t>
  </si>
  <si>
    <t>30001003200000004004102</t>
  </si>
  <si>
    <t>30001004400000004000102</t>
  </si>
  <si>
    <t>30001004300000004001102</t>
  </si>
  <si>
    <t>30001005100000004000102</t>
  </si>
  <si>
    <t>30001000600000005005102</t>
  </si>
  <si>
    <t>30001001800000005001102</t>
  </si>
  <si>
    <t>30001002700000005000102</t>
  </si>
  <si>
    <t>30001004400000005009102</t>
  </si>
  <si>
    <t>30002001300000003007102</t>
  </si>
  <si>
    <t>30002002600000003002102</t>
  </si>
  <si>
    <t>30002002700000003001102</t>
  </si>
  <si>
    <t>30002001300000004006102</t>
  </si>
  <si>
    <t>30002002600000004001102</t>
  </si>
  <si>
    <t>30002002700000004000102</t>
  </si>
  <si>
    <t>30002001300000005005102</t>
  </si>
  <si>
    <t>30002007200000005003102</t>
  </si>
  <si>
    <t>Обеспечение участия лиц, проходящих спортивную подготовку, в спортивных соревнованиях</t>
  </si>
  <si>
    <t>Очная</t>
  </si>
  <si>
    <t>Этап совершенствования спортивного мастерства</t>
  </si>
  <si>
    <t>Этап высшего спортивного мастерства</t>
  </si>
  <si>
    <t/>
  </si>
  <si>
    <t>Областное бюджетное учреждение дополнительного образования «Областная комплексная детско-юношеская спортивная школа олимпийского резерва с филиалами в городах и районах области»</t>
  </si>
  <si>
    <t>Спортивная подготовка по олимпийским видам спорта</t>
  </si>
  <si>
    <t>30001003100000003006102</t>
  </si>
  <si>
    <t>30001003100000004005102</t>
  </si>
  <si>
    <t>30001003100000005004102</t>
  </si>
  <si>
    <t>Областное бюджетное учреждение дополнительного образования детей "Специализированная детско-юношеская спортивная школа олимпийского резерва" с.Конь-Колодезь</t>
  </si>
  <si>
    <t>Места проведения соревнований: на территории Российской Федерации</t>
  </si>
  <si>
    <t>Организация и проведение официальных спортивных мероприятий</t>
  </si>
  <si>
    <t>Областное бюджетное учреждение дополнительного образования детей "Специализированная детско-юношеская спортивная школа олимпийского резерва Локомотив"</t>
  </si>
  <si>
    <t>30002004700000002006102</t>
  </si>
  <si>
    <t>300002004700000002005102</t>
  </si>
  <si>
    <t>Областное бюджетное учреждение дополнительного образования детей "Областная детско-юношеская спортивная адаптивная школа"</t>
  </si>
  <si>
    <t>30007001700000003008101</t>
  </si>
  <si>
    <t>Спортивная подготовка по спорту глухих</t>
  </si>
  <si>
    <t>Спортивная подготовка по спорту слепых</t>
  </si>
  <si>
    <t>Спортивная подготовка по спорту лиц с поражением ОДА</t>
  </si>
  <si>
    <t>30003001700000005000101</t>
  </si>
  <si>
    <t>30004001000000005006102</t>
  </si>
  <si>
    <t>Спортивная подготовка по спорту лиц с интеллектуальными нарушениями</t>
  </si>
  <si>
    <t>30003001400000003005101</t>
  </si>
  <si>
    <t>30005000400000003005101</t>
  </si>
  <si>
    <t>30003000100000003000101</t>
  </si>
  <si>
    <t>30003001900000003000101</t>
  </si>
  <si>
    <t>30017100300100000001101</t>
  </si>
  <si>
    <t>30004001000000004007102</t>
  </si>
  <si>
    <t>30005000200000003007101</t>
  </si>
  <si>
    <t>30004000700000003003102</t>
  </si>
  <si>
    <t>30003001700000003002101</t>
  </si>
  <si>
    <t>30003002100000003006101</t>
  </si>
  <si>
    <t>Областное бюджетное учреждение Центр спортивной подготовки Липецкой оласти "Школа высшего спортивного мастерства"</t>
  </si>
  <si>
    <t>30001000100000005000102</t>
  </si>
  <si>
    <t>Спортивная подготовка по Олимпийским видам спорта</t>
  </si>
  <si>
    <t>30001000500000005006102</t>
  </si>
  <si>
    <t>30001001600000005003102</t>
  </si>
  <si>
    <t>30001002200000005005102</t>
  </si>
  <si>
    <t>30001003900000005006102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</si>
  <si>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</si>
  <si>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30026100000000000005101</t>
  </si>
  <si>
    <t>Организация и проведение официальных физкультурных (физкультурно-оздоровительных) мероприятий</t>
  </si>
  <si>
    <t>Уровни проведения соревнований:
Межрегиональные
Места проведения соревнований и мероприятий:
На территории Российской Федерации</t>
  </si>
  <si>
    <t>Уровни проведения соревнований:
Региональные
Места проведения соревнований и мероприятий:
На территории Российской Федерации</t>
  </si>
  <si>
    <t>Спортивная подготовка по неолимпийским видам спорта</t>
  </si>
  <si>
    <t>30002004700000003007102</t>
  </si>
  <si>
    <t>Предоставление консультационных и методических услуг</t>
  </si>
  <si>
    <t xml:space="preserve">14012103000000000009100 </t>
  </si>
  <si>
    <t>ОБЪЕМ ГОСУДАРСТВЕННЫХ УСЛУГ И РАБОТ, ОКАЗЫВАЕМЫХ И ВЫПОЛНЯЕМЫХ С 01 ЯНВАРЯ 2016 ГОДА ОБЛАСТНЫМИ БЮДЖЕТНЫМИ И ОБЛАСТНЫМИ АВТОНОМНЫМИ УЧРЕЖДЕНИЯМИ, НАХОДЯЩИМИСЯ В ВЕДЕНИИ УПРАВЛЕНИЯ</t>
  </si>
  <si>
    <t>Затраты, непосредственно связанные с оказанием государственной услуги (З)</t>
  </si>
  <si>
    <t>Затраты на общехозяйственные нужды на оказание государственной услуги (Зпр)</t>
  </si>
  <si>
    <t>Затраты на оплату труда, в том числе начисления по оплате труда работников, непосредственно связанных с оказанием государственной услуги (ЗП)</t>
  </si>
  <si>
    <t>Затраты на приобретение материальных запасов и особо ценного имущества, постребляемого (используемого) в процессе оказания государственной услуги (МТО)</t>
  </si>
  <si>
    <t>Затраты на коммунальные услуги (КУ)</t>
  </si>
  <si>
    <t>Затраты на приобретение услуг связи (УС)</t>
  </si>
  <si>
    <t>Затраты на приобретение транспортных услуг (ТУ)</t>
  </si>
  <si>
    <t>Итого:</t>
  </si>
  <si>
    <t>Всего затраты, непосредственно связанные с оказанием государственной услуги (З)</t>
  </si>
  <si>
    <t>Затраты на содержание объектов особо ценного имущества (ОЦИ)</t>
  </si>
  <si>
    <r>
      <t>За работу в сельской местнрости (К</t>
    </r>
    <r>
      <rPr>
        <vertAlign val="subscript"/>
        <sz val="8"/>
        <rFont val="Times New Roman"/>
        <family val="1"/>
        <charset val="204"/>
      </rPr>
      <t>см</t>
    </r>
    <r>
      <rPr>
        <sz val="8"/>
        <rFont val="Times New Roman"/>
        <family val="1"/>
        <charset val="204"/>
      </rPr>
      <t>)</t>
    </r>
  </si>
  <si>
    <r>
      <t>Базовые норматив затрат (ЗП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 xml:space="preserve">) </t>
    </r>
  </si>
  <si>
    <r>
      <t>За работу с обучающимися, имеющими отклонения в развитии или инвалидность  (К</t>
    </r>
    <r>
      <rPr>
        <vertAlign val="subscript"/>
        <sz val="8"/>
        <rFont val="Times New Roman"/>
        <family val="1"/>
        <charset val="204"/>
      </rPr>
      <t>инв</t>
    </r>
    <r>
      <rPr>
        <sz val="8"/>
        <rFont val="Times New Roman"/>
        <family val="1"/>
        <charset val="204"/>
      </rPr>
      <t>)</t>
    </r>
  </si>
  <si>
    <r>
      <t>Территориальный корректирующий коэффициент (К</t>
    </r>
    <r>
      <rPr>
        <vertAlign val="subscript"/>
        <sz val="8"/>
        <rFont val="Times New Roman"/>
        <family val="1"/>
        <charset val="204"/>
      </rPr>
      <t>тер</t>
    </r>
    <r>
      <rPr>
        <sz val="8"/>
        <rFont val="Times New Roman"/>
        <family val="1"/>
        <charset val="204"/>
      </rPr>
      <t xml:space="preserve">) </t>
    </r>
  </si>
  <si>
    <r>
      <t>На "статус учреждения" по организации и обеспечению подготовки спортивного резерва (К</t>
    </r>
    <r>
      <rPr>
        <vertAlign val="subscript"/>
        <sz val="8"/>
        <rFont val="Times New Roman"/>
        <family val="1"/>
        <charset val="204"/>
      </rPr>
      <t>су</t>
    </r>
    <r>
      <rPr>
        <sz val="8"/>
        <rFont val="Times New Roman"/>
        <family val="1"/>
        <charset val="204"/>
      </rPr>
      <t>)</t>
    </r>
  </si>
  <si>
    <t>Затраты на содержание объектов недвижимого имущества (в том числе затраты на арендные платежи) (НИ)</t>
  </si>
  <si>
    <r>
      <t>На малокомплектность (К</t>
    </r>
    <r>
      <rPr>
        <vertAlign val="subscript"/>
        <sz val="8"/>
        <rFont val="Times New Roman"/>
        <family val="1"/>
        <charset val="204"/>
      </rPr>
      <t>мк</t>
    </r>
    <r>
      <rPr>
        <sz val="8"/>
        <rFont val="Times New Roman"/>
        <family val="1"/>
        <charset val="204"/>
      </rPr>
      <t>)</t>
    </r>
  </si>
  <si>
    <r>
      <t>На междугороднюю связь (К</t>
    </r>
    <r>
      <rPr>
        <vertAlign val="subscript"/>
        <sz val="8"/>
        <rFont val="Times New Roman"/>
        <family val="1"/>
        <charset val="204"/>
      </rPr>
      <t>мг</t>
    </r>
    <r>
      <rPr>
        <sz val="8"/>
        <rFont val="Times New Roman"/>
        <family val="1"/>
        <charset val="204"/>
      </rPr>
      <t>)</t>
    </r>
  </si>
  <si>
    <r>
      <t>Базовые норматив затрат (ПЗ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 xml:space="preserve">) </t>
    </r>
  </si>
  <si>
    <r>
      <t>Базовые норматив затрат (ЗП</t>
    </r>
    <r>
      <rPr>
        <vertAlign val="subscript"/>
        <sz val="8"/>
        <rFont val="Times New Roman"/>
        <family val="1"/>
        <charset val="204"/>
      </rPr>
      <t>пр</t>
    </r>
    <r>
      <rPr>
        <sz val="8"/>
        <rFont val="Times New Roman"/>
        <family val="1"/>
        <charset val="204"/>
      </rPr>
      <t xml:space="preserve">) </t>
    </r>
  </si>
  <si>
    <r>
      <t>Затраты на оплату труда с начислениями на выплаты по оплате труда работников, которые не принимают непосредственного участия в оказании государственной услуги, включая административно-управленческий персонал (ЗП</t>
    </r>
    <r>
      <rPr>
        <vertAlign val="subscript"/>
        <sz val="8"/>
        <rFont val="Times New Roman"/>
        <family val="1"/>
        <charset val="204"/>
      </rPr>
      <t>пр</t>
    </r>
    <r>
      <rPr>
        <sz val="8"/>
        <rFont val="Times New Roman"/>
        <family val="1"/>
        <charset val="204"/>
      </rPr>
      <t>)</t>
    </r>
  </si>
  <si>
    <r>
      <t>Затраты на прочие общехозяйственнные нужды (ПЗ</t>
    </r>
    <r>
      <rPr>
        <vertAlign val="subscript"/>
        <sz val="8"/>
        <rFont val="Times New Roman"/>
        <family val="1"/>
        <charset val="204"/>
      </rPr>
      <t>пр</t>
    </r>
    <r>
      <rPr>
        <sz val="8"/>
        <rFont val="Times New Roman"/>
        <family val="1"/>
        <charset val="204"/>
      </rPr>
      <t>)</t>
    </r>
  </si>
  <si>
    <r>
      <t>Всего затраты на общехозяйственные нужды на оказание государственной услуги (З</t>
    </r>
    <r>
      <rPr>
        <vertAlign val="subscript"/>
        <sz val="8"/>
        <rFont val="Times New Roman"/>
        <family val="1"/>
        <charset val="204"/>
      </rPr>
      <t>пр</t>
    </r>
    <r>
      <rPr>
        <sz val="8"/>
        <rFont val="Times New Roman"/>
        <family val="1"/>
        <charset val="204"/>
      </rPr>
      <t>)</t>
    </r>
  </si>
  <si>
    <r>
      <t>Отраслевой коэффициент (К</t>
    </r>
    <r>
      <rPr>
        <vertAlign val="subscript"/>
        <sz val="8"/>
        <rFont val="Times New Roman"/>
        <family val="1"/>
        <charset val="204"/>
      </rPr>
      <t>отр мто</t>
    </r>
    <r>
      <rPr>
        <sz val="8"/>
        <rFont val="Times New Roman"/>
        <family val="1"/>
        <charset val="204"/>
      </rPr>
      <t>), с учетом прервоочередной потребности в приобретении для осуществления образовательного процесса</t>
    </r>
  </si>
  <si>
    <r>
      <t>На малокомплектность (К</t>
    </r>
    <r>
      <rPr>
        <vertAlign val="subscript"/>
        <sz val="8"/>
        <rFont val="Times New Roman"/>
        <family val="1"/>
        <charset val="204"/>
      </rPr>
      <t>отр мк</t>
    </r>
    <r>
      <rPr>
        <sz val="8"/>
        <rFont val="Times New Roman"/>
        <family val="1"/>
        <charset val="204"/>
      </rPr>
      <t>)</t>
    </r>
  </si>
  <si>
    <r>
      <t>На малокомплектность - к содерж. объектов  недвижимого имущества (К</t>
    </r>
    <r>
      <rPr>
        <vertAlign val="subscript"/>
        <sz val="8"/>
        <rFont val="Times New Roman"/>
        <family val="1"/>
        <charset val="204"/>
      </rPr>
      <t>отр мк</t>
    </r>
    <r>
      <rPr>
        <sz val="8"/>
        <rFont val="Times New Roman"/>
        <family val="1"/>
        <charset val="204"/>
      </rPr>
      <t>)</t>
    </r>
  </si>
  <si>
    <r>
      <t>На содержание имущественного комплекса (К</t>
    </r>
    <r>
      <rPr>
        <vertAlign val="subscript"/>
        <sz val="8"/>
        <rFont val="Times New Roman"/>
        <family val="1"/>
        <charset val="204"/>
      </rPr>
      <t>отр мк</t>
    </r>
    <r>
      <rPr>
        <sz val="8"/>
        <rFont val="Times New Roman"/>
        <family val="1"/>
        <charset val="204"/>
      </rPr>
      <t>)</t>
    </r>
  </si>
  <si>
    <t>Межрегиональный турнир по дзюдо Л.Л.Ларикова</t>
  </si>
  <si>
    <t>Межрегиональный турнир по художественной гимнастике</t>
  </si>
  <si>
    <t>Межрегиональный турнир по дзюдо Бутко</t>
  </si>
  <si>
    <t>Областной фестиваль инструкторов по аэробике</t>
  </si>
  <si>
    <t>Чемпионат и первенство Липецкой  области по л/атлетике среди инвалидов</t>
  </si>
  <si>
    <t>Чемпионат и первенство Липецкой  области по н/теннису среди инвалидов</t>
  </si>
  <si>
    <t>Параспартакиада среди детей инвалидов</t>
  </si>
  <si>
    <t>Чемпионат и первенство Липецкой  области по конному спорту (среди инвалидов подо)</t>
  </si>
  <si>
    <t xml:space="preserve">Чемпионат и первенство Липецкой  области по плаванию среди инвалидов </t>
  </si>
  <si>
    <t>Открытый областной фестиваль регби</t>
  </si>
  <si>
    <t>Областной фестиваль по л/атлетике "Шиповка юных"</t>
  </si>
  <si>
    <t>Областной фестиваль "Детская легкая атлетика"</t>
  </si>
  <si>
    <t>Областной фестиваль "День снега"</t>
  </si>
  <si>
    <t>Чемпионат Липецкой области дистанция-пешеходная</t>
  </si>
  <si>
    <t>Финал Спартакиады трудящихся Липецкой области</t>
  </si>
  <si>
    <t>Областной фестиваль "Кросс наций"</t>
  </si>
  <si>
    <t>Торжественное мероприятие, посвященное итогам спортивного года</t>
  </si>
  <si>
    <t>Праздничное мероприятие, посвященное Дню физкультурника</t>
  </si>
  <si>
    <t>Наименование мероприятия</t>
  </si>
  <si>
    <t>Межджународный фестиваль "Атлант"</t>
  </si>
  <si>
    <t xml:space="preserve">Чемпионат и первенство Липецкой  области по </t>
  </si>
  <si>
    <t>ОБЪЕМ ФИНАНСОВОГО ОБЕСПЕЧЕНИЯ ВЫПОЛНЕНИЯ ГОСУДАРСТВЕННОГО ЗАДАНИЯ УЧРЕЖДЕНИЯМИ, ПОДВЕДОМСТВЕННЫМИ УПРАВЛЕНИЮ, РУБ.</t>
  </si>
  <si>
    <t>Областной Женский фестиваль спорта</t>
  </si>
  <si>
    <t>Объем государственной работы (Vw)</t>
  </si>
  <si>
    <t>Объем государственной услуги (Vi)</t>
  </si>
  <si>
    <t xml:space="preserve">Всероссийские соревнования по пулевой стрельбе </t>
  </si>
  <si>
    <t>Затраты на уплату налогов, в качестве объекта налогообложения по которым признается имущество учреждения (Nун)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</si>
  <si>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(Nси)</t>
  </si>
  <si>
    <t>Итого затраты на работы:</t>
  </si>
  <si>
    <t>Итого затраты на услуги:</t>
  </si>
  <si>
    <t>Итого раздел 1100:</t>
  </si>
  <si>
    <t>Итого раздел 0700:</t>
  </si>
  <si>
    <t>Всего по ГЗ</t>
  </si>
  <si>
    <t>Итого областное автономное учреждение "Спортивный комплекс "Форест Парк"</t>
  </si>
  <si>
    <t>Итого государственное областное бюджетное учреждение "Информационно-аналитический Центр развития физической культуры и спорта Липецкой области"</t>
  </si>
  <si>
    <t>Итого областное бюджетное учреждение дополнительного образования «Областная комплексная детско-юношеская спортивная школа олимпийского резерва с филиалами в городах и районах области»</t>
  </si>
  <si>
    <t>Итого областное бюджетное учреждение дополнительного образования детей "Специализированная детско-юношеская спортивная школа олимпийского резерва Локомотив"</t>
  </si>
  <si>
    <t>Итого областное бюджетное учреждение дополнительного образования детей "Областная детско-юношеская спортивная адаптивная школа"</t>
  </si>
  <si>
    <t>Итого областное бюджетное учреждение Центр спортивной подготовки Липецкой оласти "Школа высшего спортивного мастерства"</t>
  </si>
  <si>
    <t>Итого областное бюджетное учреждение дополнительного образования детей "Специализированная детско-юношеская спортивная школа олимпийского резерва" с.Конь-Колодезь</t>
  </si>
  <si>
    <t>Итого бластное автономное учреждение "Спортивный комплекс "Форест Парк"</t>
  </si>
  <si>
    <t>30001002400000003005102</t>
  </si>
  <si>
    <r>
      <t>Базовые норматив затрат (МТО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</si>
  <si>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(ТМ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</si>
  <si>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(КУ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</si>
  <si>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(НИ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</si>
  <si>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(ОЦИ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</si>
  <si>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(УС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</si>
  <si>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Базовые норматив затрат (ТУ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>)</t>
    </r>
  </si>
  <si>
    <r>
      <t>На малокомплектность - к содерж. объектов  недвижимого имущества (К</t>
    </r>
    <r>
      <rPr>
        <vertAlign val="subscript"/>
        <sz val="8"/>
        <rFont val="Times New Roman"/>
        <family val="1"/>
        <charset val="204"/>
      </rPr>
      <t xml:space="preserve"> мк</t>
    </r>
    <r>
      <rPr>
        <sz val="8"/>
        <rFont val="Times New Roman"/>
        <family val="1"/>
        <charset val="204"/>
      </rPr>
      <t>)</t>
    </r>
  </si>
  <si>
    <r>
      <t>На малокомплектность - к затратам на арендные платежи (К</t>
    </r>
    <r>
      <rPr>
        <vertAlign val="subscript"/>
        <sz val="8"/>
        <rFont val="Times New Roman"/>
        <family val="1"/>
        <charset val="204"/>
      </rPr>
      <t>ар</t>
    </r>
    <r>
      <rPr>
        <sz val="8"/>
        <rFont val="Times New Roman"/>
        <family val="1"/>
        <charset val="204"/>
      </rPr>
      <t>)</t>
    </r>
  </si>
  <si>
    <t>Приложение № 1 к приложению № 5 к приложению № 2</t>
  </si>
  <si>
    <t>Затраты, непосредственно связанные с оказанием государственной услуги (тренировочные мероприятия) (ТМ)</t>
  </si>
  <si>
    <r>
      <t>Нормативные затраты на оказание государственной услуги (N</t>
    </r>
    <r>
      <rPr>
        <vertAlign val="subscript"/>
        <sz val="8"/>
        <rFont val="Times New Roman"/>
        <family val="1"/>
        <charset val="204"/>
      </rPr>
      <t>i</t>
    </r>
    <r>
      <rPr>
        <sz val="8"/>
        <rFont val="Times New Roman"/>
        <family val="1"/>
        <charset val="204"/>
      </rPr>
      <t>)</t>
    </r>
  </si>
  <si>
    <r>
      <t>Объем государственной услуги (V</t>
    </r>
    <r>
      <rPr>
        <vertAlign val="subscript"/>
        <sz val="8"/>
        <rFont val="Times New Roman"/>
        <family val="1"/>
        <charset val="204"/>
      </rPr>
      <t>i</t>
    </r>
    <r>
      <rPr>
        <sz val="8"/>
        <rFont val="Times New Roman"/>
        <family val="1"/>
        <charset val="204"/>
      </rPr>
      <t>)</t>
    </r>
  </si>
  <si>
    <r>
      <t>Нормативные затраты на выполнение работы (N</t>
    </r>
    <r>
      <rPr>
        <vertAlign val="subscript"/>
        <sz val="8"/>
        <rFont val="Times New Roman"/>
        <family val="1"/>
        <charset val="204"/>
      </rPr>
      <t>w</t>
    </r>
    <r>
      <rPr>
        <sz val="8"/>
        <rFont val="Times New Roman"/>
        <family val="1"/>
        <charset val="204"/>
      </rPr>
      <t>)</t>
    </r>
  </si>
  <si>
    <r>
      <t>Объем государственной работы (V</t>
    </r>
    <r>
      <rPr>
        <vertAlign val="subscript"/>
        <sz val="8"/>
        <rFont val="Times New Roman"/>
        <family val="1"/>
        <charset val="204"/>
      </rPr>
      <t>w</t>
    </r>
    <r>
      <rPr>
        <sz val="8"/>
        <rFont val="Times New Roman"/>
        <family val="1"/>
        <charset val="204"/>
      </rPr>
      <t>)</t>
    </r>
  </si>
  <si>
    <r>
      <t>Размер платы (тариф и цена) за оказание i-ой государственной услуги, установленный государственным заданием в случае осуществления учреждением платной деятельности (P</t>
    </r>
    <r>
      <rPr>
        <vertAlign val="subscript"/>
        <sz val="8"/>
        <rFont val="Times New Roman"/>
        <family val="1"/>
        <charset val="204"/>
      </rPr>
      <t>i</t>
    </r>
    <r>
      <rPr>
        <sz val="8"/>
        <rFont val="Times New Roman"/>
        <family val="1"/>
        <charset val="204"/>
      </rPr>
      <t>)</t>
    </r>
  </si>
  <si>
    <r>
      <t>Затраты на уплату налогов, в качестве объекта налогообложения по которым признается имущество учреждения (N</t>
    </r>
    <r>
      <rPr>
        <vertAlign val="superscript"/>
        <sz val="8"/>
        <rFont val="Times New Roman"/>
        <family val="1"/>
        <charset val="204"/>
      </rPr>
      <t>ун</t>
    </r>
    <r>
      <rPr>
        <sz val="8"/>
        <rFont val="Times New Roman"/>
        <family val="1"/>
        <charset val="204"/>
      </rPr>
      <t>)</t>
    </r>
  </si>
  <si>
    <r>
      <t>Затраты на содержание имущества учреждения, не используемого для оказания государственных услуг (выполнения работ) и для общехозяйственных нужд (N</t>
    </r>
    <r>
      <rPr>
        <vertAlign val="superscript"/>
        <sz val="8"/>
        <rFont val="Times New Roman"/>
        <family val="1"/>
        <charset val="204"/>
      </rPr>
      <t>си</t>
    </r>
    <r>
      <rPr>
        <sz val="8"/>
        <rFont val="Times New Roman"/>
        <family val="1"/>
        <charset val="204"/>
      </rPr>
      <t>)</t>
    </r>
  </si>
  <si>
    <t>Всего по учреждениям на реализацию дополнительных общеобразовательных предпрофессиональных и общеразвивающихся программ:</t>
  </si>
  <si>
    <r>
      <t>Отраслевой корректирующий коэффициент (К</t>
    </r>
    <r>
      <rPr>
        <vertAlign val="subscript"/>
        <sz val="8"/>
        <rFont val="Times New Roman"/>
        <family val="1"/>
        <charset val="204"/>
      </rPr>
      <t>тер</t>
    </r>
    <r>
      <rPr>
        <sz val="8"/>
        <rFont val="Times New Roman"/>
        <family val="1"/>
        <charset val="204"/>
      </rPr>
      <t xml:space="preserve">), в зависимости от наличия собственного здания </t>
    </r>
  </si>
  <si>
    <t>Нормативные затраты на оказание 1 услугу</t>
  </si>
  <si>
    <t xml:space="preserve">Объем финансового обеспечения выполнения государственной услуги учреждением </t>
  </si>
  <si>
    <t xml:space="preserve">30001003100000002007102 </t>
  </si>
  <si>
    <t xml:space="preserve">'30001003100000002007102 </t>
  </si>
  <si>
    <t xml:space="preserve">30025100200000000004102 </t>
  </si>
  <si>
    <t xml:space="preserve">30028100000000000003101 </t>
  </si>
  <si>
    <t xml:space="preserve">'30017100400100000000102 </t>
  </si>
  <si>
    <t xml:space="preserve">'30017100300100000001102 </t>
  </si>
  <si>
    <t xml:space="preserve">30017100300100000001102 </t>
  </si>
  <si>
    <t>11Д42000300200201002100</t>
  </si>
  <si>
    <t>11Д42000300200101003100</t>
  </si>
  <si>
    <t>11Д42000301800101009100</t>
  </si>
  <si>
    <t>Обучающиеся за исключением обучающихся с ограниченными возможностями здоровья (ОВЗ) и детей инвалидов;
Сложно-координационные виды спорта;
этап начальной подготовки</t>
  </si>
  <si>
    <t>Обучающиеся за исключением обучающихся с ограниченными возможностями здоровья (ОВЗ) и детей инвалидов;
Спортивные единоборства;
этап начальной подготовки</t>
  </si>
  <si>
    <t>Обучающиеся за исключением обучающихся с ограниченными возможностями здоровья (ОВЗ) и детей инвалидов;
Командные игровые виды спорта;
этап начальной подготовки</t>
  </si>
  <si>
    <t>11Д42000300400101009100</t>
  </si>
  <si>
    <t>11Д42000302100101003100</t>
  </si>
  <si>
    <t>Обучающиеся за исключением обучающихся с ограниченными возможностями здоровья (ОВЗ) и детей инвалидов;
С использованием животных, участвующих в спортивных соревнованиях;
Этап начальной подготовки</t>
  </si>
  <si>
    <t>11Д42000300600101004100</t>
  </si>
  <si>
    <t>Обучающиеся за исключением обучающихся с ограниченными возможностями здоровья (ОВЗ) и детей инвалидов;
Виды спорта, осуществляемые в природной среде;
Этап начальной подготовки</t>
  </si>
  <si>
    <t>Обучающиеся за исключением обучающихся с ограниченными возможностями здоровья (ОВЗ) и детей инвалидов;
Командные игровые виды спорта;
тренировочный этап</t>
  </si>
  <si>
    <t>Обучающиеся за исключением обучающихся с ограниченными возможностями здоровья (ОВЗ) и детей инвалидов;
Спортивные единоборства;
тренировочный этап</t>
  </si>
  <si>
    <t>11Д42000301800201008100</t>
  </si>
  <si>
    <t>Обучающиеся за исключением обучающихся с ограниченными возможностями здоровья (ОВЗ) и детей инвалидов;
Сложно-координационные виды спорта;
тренировочный этап</t>
  </si>
  <si>
    <t>11Д42000300400201008100</t>
  </si>
  <si>
    <t>Обучающиеся за исключением обучающихся с ограниченными возможностями здоровья (ОВЗ) и детей инвалидов;
Циклические, скоростно-силовые виды спорта и многоборья;
тренировочный этап</t>
  </si>
  <si>
    <t>11Д42000302100201002100</t>
  </si>
  <si>
    <t>Обучающиеся за исключением обучающихся с ограниченными возможностями здоровья (ОВЗ) и детей инвалидов;
Циклические, скоростно-силовые виды спорта и многоборья;
Этап начальной подготовки</t>
  </si>
  <si>
    <t>Обучающиеся за исключением обучающихся с ограниченными возможностями здоровья (ОВЗ) и детей инвалидов;
Стрелковые виты спорта;
этап начальной подготовки</t>
  </si>
  <si>
    <t>11Д42000302000101005100</t>
  </si>
  <si>
    <t>11Д42000401400101007100</t>
  </si>
  <si>
    <t>Обучающиеся с  ограниченными возможностями здоровья (ОВЗ) ;
Адаптивные виды спорта;
этап начальной подготовки</t>
  </si>
  <si>
    <t>Реализация дополнительных предпрофессиональных программ</t>
  </si>
  <si>
    <t>30019100400000000000108</t>
  </si>
  <si>
    <t>30019100300000000001108</t>
  </si>
  <si>
    <t>30039100300000000007100</t>
  </si>
  <si>
    <t>30025100200000000004102</t>
  </si>
  <si>
    <t>30017100300100000001102</t>
  </si>
  <si>
    <t>30017100400100000000102</t>
  </si>
  <si>
    <t>Академическая гребля</t>
  </si>
  <si>
    <t>Бокс</t>
  </si>
  <si>
    <t>Дзюдо</t>
  </si>
  <si>
    <t>Конный спорт</t>
  </si>
  <si>
    <t>Легкая атлетика</t>
  </si>
  <si>
    <t>Лыжные гонки</t>
  </si>
  <si>
    <t>Плавание</t>
  </si>
  <si>
    <t>Регби</t>
  </si>
  <si>
    <t>Тяжелая атлетика</t>
  </si>
  <si>
    <t>Тхэквондо</t>
  </si>
  <si>
    <t>Футбол</t>
  </si>
  <si>
    <t>Художественная гимнастика</t>
  </si>
  <si>
    <t>Борьба на поясах</t>
  </si>
  <si>
    <t>Каратэ</t>
  </si>
  <si>
    <t>Кикбоксинг</t>
  </si>
  <si>
    <t>Шахматы</t>
  </si>
  <si>
    <t>Пулевая стрельба</t>
  </si>
  <si>
    <t>Этап начальной подготовки</t>
  </si>
  <si>
    <t>Самбо</t>
  </si>
  <si>
    <t>Пауэрлифтинг</t>
  </si>
  <si>
    <t>Голбол</t>
  </si>
  <si>
    <t>Настольный теннис</t>
  </si>
  <si>
    <t>Бобслей</t>
  </si>
  <si>
    <t>Гребля на байдарках и каноэ</t>
  </si>
  <si>
    <t>Стендовая стрельба</t>
  </si>
  <si>
    <t xml:space="preserve">Этап начальной подготовки </t>
  </si>
  <si>
    <t xml:space="preserve">
Лыжные гонки</t>
  </si>
  <si>
    <t>РАСЧЕТ НОРМАТИВНЫХ ЗАТРАТ НА ВЫПОЛНЕНИЕ УЧРЕЖДЕНИЯМИ, ПОДВЕДОМСТВЕННЫМИ УПРАВЛЕНИЮ, СЛЕДУЮЩИХ РАБОТ: «ОРГАНИЗАЦИЯ И ПРОВЕДЕНИЕ ОФИЦИАЛЬНЫХ ФИЗКУЛЬТУРНЫХ (ФИЗКУЛЬТУРНО-ОЗДОРОВИТЕЛЬНЫХ) МЕРОПРИЯТИЙ» (РЕЕСТРОВЫЙ НОМЕР УСЛУГИ 30019100300000000001108), «ОРГАНИЗАЦИЯ И ПРОВЕДЕНИЕ ОФИЦИАЛЬНЫХ СПОРТИВНЫХ МЕРОПРИЯТИЙ» (РЕЕСТРОВЫЙ НОМЕР УСЛУГИ 30017100300100000001102), «ОРГАНИЗАЦИЯ И ПРОВЕДЕНИЕ ОФИЦИАЛЬНЫХ СПОРТИВНЫХ МЕРОПРИЯТИЙ» (РЕЕСТРОВЫЙ НОМЕР УСЛУГИ 30017100400100000000102), «ОРГАНИЗАЦИЯ И ПРОВЕДЕНИЕ ОФИЦИАЛЬНЫХ ФИЗКУЛЬТУРНЫХ (ФИЗКУЛЬТУРНО-ОЗДОРОВИТЕЛЬНЫХ) МЕРОПРИЯТИЙ» (РЕЕСТРОВЫЙ НОМЕР УСЛУГИ 30019100400000000000108)</t>
  </si>
  <si>
    <t xml:space="preserve">Наименование учреждения </t>
  </si>
  <si>
    <t>Приложение № 1</t>
  </si>
  <si>
    <t>Очно-заочная</t>
  </si>
  <si>
    <t>ЗНАЧЕНИЯ БАЗОВЫХ НОРМАТИВОВ ЗАТРАТ И ЗНАЧЕНИЯ НОРМАТИВНЫХ ЗАТРАТ НА ОКАЗАНИЕ ГОСУДАРСТВЕННЫХ УСЛУГ  НА 2016 ГОД, РУБ. (ДОПОЛНИТЕЛЬНЫЕ ОБЩЕОБРАЗОВАТЕЛЬНЫЕ ПРОГРАММЫ: ОБЩЕРАЗВИВАЮЩИЕ, ПРЕДПРОФЕССИОНАЛЬНЫЕ)</t>
  </si>
  <si>
    <t>Приложение № 3</t>
  </si>
  <si>
    <t xml:space="preserve">Базовый норматив  затрат на оказание государственной услуги </t>
  </si>
  <si>
    <t>Приложение № 3 (продолжение)</t>
  </si>
  <si>
    <t>ЗНАЧЕНИЯ БАЗОВЫХ НОРМАТИВОВ ЗАТРАТ И ЗНАЧЕНИЯ НОРМАТИВНЫХ ЗАТРАТ НА ОКАЗАНИЕ ГОСУДАРСТВЕННЫХ УСЛУГ  НА 2016 ГОД, РУБ. (ПРОГРАММЫ СПОРТИВНОЙ ПОДГОТОВКИ)</t>
  </si>
  <si>
    <t xml:space="preserve">Государственная услуга </t>
  </si>
  <si>
    <t xml:space="preserve">Содержание государственной услуги </t>
  </si>
  <si>
    <t xml:space="preserve">Условия (формы) оказания государственной услуги </t>
  </si>
  <si>
    <r>
      <t>Базовый норматив затрат на оказание государственной услуги (ЗП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 xml:space="preserve">) </t>
    </r>
  </si>
  <si>
    <r>
      <t>Отраслевой корректирующий коэффициент (К</t>
    </r>
    <r>
      <rPr>
        <vertAlign val="subscript"/>
        <sz val="8"/>
        <rFont val="Times New Roman"/>
        <family val="1"/>
        <charset val="204"/>
      </rPr>
      <t>отр мто</t>
    </r>
    <r>
      <rPr>
        <sz val="8"/>
        <rFont val="Times New Roman"/>
        <family val="1"/>
        <charset val="204"/>
      </rPr>
      <t>)</t>
    </r>
  </si>
  <si>
    <t>Нормативные затраты на оказание государственной услуги (Ni)</t>
  </si>
  <si>
    <t>Нормативные затраты на оказание государственной услуги  (Ni)</t>
  </si>
  <si>
    <t>Государственная работа</t>
  </si>
  <si>
    <t>Реестровый номер работы</t>
  </si>
  <si>
    <t>Содержание государственной работы</t>
  </si>
  <si>
    <t>Условия (формы) выполнения работы</t>
  </si>
  <si>
    <t>Отраслевой корректирующий коэффициент на календарный план (К)</t>
  </si>
  <si>
    <t>Нормативные затраты на выполнение работы (Ni)</t>
  </si>
  <si>
    <t>Объем финансового обеспечения выполнения государственной работы учреждением, руб.</t>
  </si>
  <si>
    <t>Государственная услуга или работа</t>
  </si>
  <si>
    <t>Реестровый номер услуги или работы</t>
  </si>
  <si>
    <t>Приложение № 5</t>
  </si>
  <si>
    <t>ЗНАЧЕНИЯ НОРМАТИВНЫХ ЗАТРАТ НА ВЫПОЛНЕНИЕ РАБОТ НА 2016 ГОД, РУБ.</t>
  </si>
  <si>
    <t>Приложение № 4</t>
  </si>
  <si>
    <t xml:space="preserve">Областной фестиваль "спортивная маевка-здоровье" </t>
  </si>
  <si>
    <r>
      <t>Базовый норматив затрат на выполнение работы, (Р</t>
    </r>
    <r>
      <rPr>
        <vertAlign val="subscript"/>
        <sz val="10"/>
        <rFont val="Times New Roman"/>
        <family val="1"/>
        <charset val="204"/>
      </rPr>
      <t>баз</t>
    </r>
    <r>
      <rPr>
        <sz val="10"/>
        <rFont val="Times New Roman"/>
        <family val="1"/>
        <charset val="204"/>
      </rPr>
      <t xml:space="preserve">)  </t>
    </r>
  </si>
  <si>
    <t>Отраслевой корректирующий коэффициент (Котр)</t>
  </si>
  <si>
    <t>На количество участников (Котр)</t>
  </si>
  <si>
    <r>
      <t>На мероприятия с инвалидами (К</t>
    </r>
    <r>
      <rPr>
        <vertAlign val="subscript"/>
        <sz val="10"/>
        <rFont val="Times New Roman"/>
        <family val="1"/>
        <charset val="204"/>
      </rPr>
      <t>инв</t>
    </r>
    <r>
      <rPr>
        <sz val="10"/>
        <rFont val="Times New Roman"/>
        <family val="1"/>
        <charset val="204"/>
      </rPr>
      <t>)</t>
    </r>
  </si>
  <si>
    <t>На проживание (или) питание (К)</t>
  </si>
  <si>
    <t>На календарный план (К)</t>
  </si>
  <si>
    <t>Нормативные затраты на выполнение работ, руб.</t>
  </si>
  <si>
    <t>На подарочную продукцию (К)</t>
  </si>
  <si>
    <t>Кол-во участников мероприятия со зрителями, чел.</t>
  </si>
  <si>
    <t>Областной фестиваль по лыжнам гонкам "Лыжня России"</t>
  </si>
  <si>
    <r>
      <t>Базовый нормативные затраты на выполнение работы, (Р</t>
    </r>
    <r>
      <rPr>
        <vertAlign val="subscript"/>
        <sz val="11"/>
        <rFont val="Times New Roman"/>
        <family val="1"/>
        <charset val="204"/>
      </rPr>
      <t>баз</t>
    </r>
    <r>
      <rPr>
        <sz val="11"/>
        <rFont val="Times New Roman"/>
        <family val="1"/>
        <charset val="204"/>
      </rPr>
      <t xml:space="preserve">)  </t>
    </r>
  </si>
  <si>
    <r>
      <t>Отраслевой корректирующий коэффициент на мероприятия с инвалидами (К</t>
    </r>
    <r>
      <rPr>
        <vertAlign val="subscript"/>
        <sz val="11"/>
        <rFont val="Times New Roman"/>
        <family val="1"/>
        <charset val="204"/>
      </rPr>
      <t>инв</t>
    </r>
    <r>
      <rPr>
        <sz val="11"/>
        <rFont val="Times New Roman"/>
        <family val="1"/>
        <charset val="204"/>
      </rPr>
      <t>)</t>
    </r>
  </si>
  <si>
    <t>Спортивные сборные команды субъектов Российской Федерации</t>
  </si>
  <si>
    <t>Реализация дополнительных общеразвивающих программ</t>
  </si>
  <si>
    <t>11Г42002800300301001100</t>
  </si>
  <si>
    <t>дети за исключение детей с ограниченными возможностями здоровья (ОВЗ) и детей-инвалидов;
Физкультурно-спортивной.</t>
  </si>
  <si>
    <t xml:space="preserve">14012103000000000009101 </t>
  </si>
  <si>
    <t>30026100000000000005102</t>
  </si>
  <si>
    <t>30002004700000005005102</t>
  </si>
  <si>
    <t>30002004700000004006102</t>
  </si>
  <si>
    <t xml:space="preserve">30017100400100000000102 </t>
  </si>
  <si>
    <t xml:space="preserve">Региональные
</t>
  </si>
  <si>
    <t>Региональные</t>
  </si>
  <si>
    <t>Межрегиональные</t>
  </si>
  <si>
    <t>Реализация дополнительных предпрофессиональных программ в области физической культуры и спорта</t>
  </si>
  <si>
    <t>Тренировочный этап (этап спортивной специализации)</t>
  </si>
  <si>
    <t xml:space="preserve">Тренировочный этап (этап спортивной специализации) </t>
  </si>
  <si>
    <t xml:space="preserve">Межрегиональные
</t>
  </si>
  <si>
    <t>Обучающиеся за исключением обучающихся с ограниченными возможностями здоровья (ОВЗ) и детей инвалидов;
Командные игровые виды спорта;
тренировочный этап  (этап спортивной специализации)</t>
  </si>
  <si>
    <t>Обучающиеся за исключением обучающихся с ограниченными возможностями здоровья (ОВЗ) и детей инвалидов;
Спортивные единоборства;
тренировочный этап  (этап спортивной специализации)</t>
  </si>
  <si>
    <t>Обучающиеся за исключением обучающихся с ограниченными возможностями здоровья (ОВЗ) и детей инвалидов;
Сложно-координационные виды спорта;
тренировочный этап  (этап спортивной специализации)</t>
  </si>
  <si>
    <t>Обучающиеся за исключением обучающихся с ограниченными возможностями здоровья (ОВЗ) и детей инвалидов;
Циклические, скоростно-силовые виды спорта и многоборья;
тренировочный этап  (этап спортивной специализации)</t>
  </si>
  <si>
    <t>Очно</t>
  </si>
  <si>
    <t>Тренировочный этап  (этап спортивной специализации)</t>
  </si>
  <si>
    <t>Открытое первенство по плаванию</t>
  </si>
  <si>
    <t>Открытое первенство по борьбе на поясах</t>
  </si>
  <si>
    <t>Открытое первенство по дзюдо</t>
  </si>
  <si>
    <t xml:space="preserve"> Спортивные сборные команды субъектов Российской Федерации</t>
  </si>
  <si>
    <t>11Д42000301500101005100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</si>
</sst>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"/>
    <numFmt numFmtId="166" formatCode="#,##0.000"/>
    <numFmt numFmtId="167" formatCode="0.0000"/>
    <numFmt numFmtId="168" formatCode="#,##0.00000"/>
    <numFmt numFmtId="169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color theme="1"/>
      <name val="Calibri"/>
      <family val="2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0" borderId="1" xfId="1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2" borderId="1" xfId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0" borderId="1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vertical="top" wrapText="1"/>
    </xf>
    <xf numFmtId="0" fontId="6" fillId="0" borderId="1" xfId="0" applyNumberFormat="1" applyFont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6" fillId="3" borderId="1" xfId="1" applyFont="1" applyFill="1" applyBorder="1" applyAlignment="1">
      <alignment horizontal="left" vertical="top" wrapText="1"/>
    </xf>
    <xf numFmtId="0" fontId="6" fillId="3" borderId="1" xfId="0" applyFont="1" applyFill="1" applyBorder="1"/>
    <xf numFmtId="0" fontId="5" fillId="0" borderId="0" xfId="0" applyFont="1" applyAlignment="1"/>
    <xf numFmtId="164" fontId="1" fillId="2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5" fillId="0" borderId="0" xfId="0" applyFont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1" applyFont="1" applyFill="1" applyBorder="1" applyAlignment="1">
      <alignment horizontal="left" vertical="top" wrapText="1"/>
    </xf>
    <xf numFmtId="0" fontId="6" fillId="4" borderId="1" xfId="0" applyFont="1" applyFill="1" applyBorder="1"/>
    <xf numFmtId="164" fontId="6" fillId="4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1" applyFont="1" applyFill="1" applyBorder="1" applyAlignment="1">
      <alignment horizontal="left" vertical="top" wrapText="1"/>
    </xf>
    <xf numFmtId="0" fontId="6" fillId="5" borderId="1" xfId="0" applyFont="1" applyFill="1" applyBorder="1"/>
    <xf numFmtId="164" fontId="6" fillId="5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1" applyFont="1" applyFill="1" applyBorder="1" applyAlignment="1">
      <alignment horizontal="left" vertical="top" wrapText="1"/>
    </xf>
    <xf numFmtId="0" fontId="6" fillId="6" borderId="1" xfId="0" applyFont="1" applyFill="1" applyBorder="1"/>
    <xf numFmtId="164" fontId="6" fillId="6" borderId="1" xfId="0" applyNumberFormat="1" applyFont="1" applyFill="1" applyBorder="1" applyAlignment="1">
      <alignment horizontal="right" vertical="center" wrapText="1"/>
    </xf>
    <xf numFmtId="0" fontId="6" fillId="2" borderId="1" xfId="0" quotePrefix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6" fillId="5" borderId="1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168" fontId="1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 textRotation="90" wrapText="1"/>
    </xf>
    <xf numFmtId="164" fontId="1" fillId="0" borderId="0" xfId="0" applyNumberFormat="1" applyFont="1" applyBorder="1" applyAlignment="1">
      <alignment horizontal="right" vertical="center"/>
    </xf>
    <xf numFmtId="167" fontId="1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0" fillId="2" borderId="0" xfId="0" applyFill="1"/>
    <xf numFmtId="0" fontId="6" fillId="0" borderId="0" xfId="0" applyFont="1" applyBorder="1" applyAlignment="1">
      <alignment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167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 textRotation="90" wrapText="1"/>
    </xf>
    <xf numFmtId="0" fontId="0" fillId="2" borderId="0" xfId="0" applyFill="1" applyBorder="1" applyAlignment="1"/>
    <xf numFmtId="49" fontId="1" fillId="2" borderId="1" xfId="0" quotePrefix="1" applyNumberFormat="1" applyFont="1" applyFill="1" applyBorder="1" applyAlignment="1">
      <alignment horizontal="left" vertical="top" wrapText="1"/>
    </xf>
    <xf numFmtId="49" fontId="6" fillId="2" borderId="1" xfId="0" quotePrefix="1" applyNumberFormat="1" applyFont="1" applyFill="1" applyBorder="1" applyAlignment="1">
      <alignment horizontal="left" vertical="top" wrapText="1"/>
    </xf>
    <xf numFmtId="0" fontId="6" fillId="2" borderId="1" xfId="1" quotePrefix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/>
    <xf numFmtId="4" fontId="6" fillId="2" borderId="1" xfId="0" applyNumberFormat="1" applyFont="1" applyFill="1" applyBorder="1" applyAlignment="1">
      <alignment horizontal="right" vertical="center"/>
    </xf>
    <xf numFmtId="166" fontId="6" fillId="2" borderId="1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/>
    <xf numFmtId="169" fontId="11" fillId="0" borderId="1" xfId="0" applyNumberFormat="1" applyFont="1" applyBorder="1"/>
    <xf numFmtId="167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49" fontId="1" fillId="2" borderId="1" xfId="1" applyNumberFormat="1" applyFont="1" applyFill="1" applyBorder="1" applyAlignment="1">
      <alignment horizontal="left" vertical="top" wrapText="1"/>
    </xf>
    <xf numFmtId="49" fontId="6" fillId="2" borderId="1" xfId="1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right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5" borderId="1" xfId="0" applyNumberFormat="1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164" fontId="12" fillId="6" borderId="1" xfId="0" applyNumberFormat="1" applyFont="1" applyFill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/>
    <xf numFmtId="164" fontId="11" fillId="3" borderId="1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49" fontId="4" fillId="3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49" fontId="9" fillId="2" borderId="1" xfId="1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/>
    <xf numFmtId="164" fontId="9" fillId="0" borderId="1" xfId="0" applyNumberFormat="1" applyFont="1" applyBorder="1" applyAlignment="1">
      <alignment horizontal="right" vertical="center"/>
    </xf>
    <xf numFmtId="0" fontId="9" fillId="2" borderId="1" xfId="1" applyFont="1" applyFill="1" applyBorder="1" applyAlignment="1">
      <alignment horizontal="left" vertical="top" wrapText="1"/>
    </xf>
    <xf numFmtId="164" fontId="9" fillId="2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horizontal="left" vertical="top" wrapText="1"/>
    </xf>
    <xf numFmtId="0" fontId="9" fillId="3" borderId="1" xfId="0" applyFont="1" applyFill="1" applyBorder="1"/>
    <xf numFmtId="164" fontId="9" fillId="3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justify" vertical="top" wrapText="1"/>
    </xf>
    <xf numFmtId="4" fontId="9" fillId="2" borderId="1" xfId="0" applyNumberFormat="1" applyFont="1" applyFill="1" applyBorder="1" applyAlignment="1">
      <alignment horizontal="right" vertical="center"/>
    </xf>
    <xf numFmtId="0" fontId="9" fillId="3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0" fontId="9" fillId="2" borderId="1" xfId="0" applyNumberFormat="1" applyFont="1" applyFill="1" applyBorder="1" applyAlignment="1">
      <alignment vertical="top" wrapText="1"/>
    </xf>
    <xf numFmtId="49" fontId="9" fillId="3" borderId="1" xfId="1" applyNumberFormat="1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49" fontId="9" fillId="2" borderId="1" xfId="0" quotePrefix="1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1" quotePrefix="1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7" borderId="1" xfId="0" applyFont="1" applyFill="1" applyBorder="1" applyAlignment="1">
      <alignment horizontal="left" vertical="top" wrapText="1"/>
    </xf>
    <xf numFmtId="164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/>
    </xf>
    <xf numFmtId="0" fontId="6" fillId="7" borderId="1" xfId="0" applyNumberFormat="1" applyFont="1" applyFill="1" applyBorder="1" applyAlignment="1">
      <alignment vertical="top" wrapText="1"/>
    </xf>
    <xf numFmtId="49" fontId="6" fillId="7" borderId="1" xfId="0" applyNumberFormat="1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8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4" fillId="0" borderId="7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</cellStyles>
  <dxfs count="0"/>
  <tableStyles count="0" defaultTableStyle="TableStyleMedium2" defaultPivotStyle="PivotStyleLight16"/>
  <colors>
    <mruColors>
      <color rgb="FFFF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opLeftCell="A16" workbookViewId="0">
      <selection activeCell="C17" sqref="C17"/>
    </sheetView>
  </sheetViews>
  <sheetFormatPr defaultRowHeight="15" x14ac:dyDescent="0.25"/>
  <cols>
    <col min="1" max="1" width="29.85546875" customWidth="1"/>
    <col min="2" max="2" width="23.140625" customWidth="1"/>
    <col min="3" max="3" width="22.140625" customWidth="1"/>
    <col min="4" max="4" width="29" customWidth="1"/>
    <col min="5" max="5" width="17" customWidth="1"/>
    <col min="6" max="6" width="14.85546875" customWidth="1"/>
    <col min="7" max="7" width="14.42578125" customWidth="1"/>
  </cols>
  <sheetData>
    <row r="1" spans="1:7" x14ac:dyDescent="0.25">
      <c r="A1" s="1"/>
      <c r="B1" s="1"/>
      <c r="C1" s="1"/>
      <c r="D1" s="1"/>
      <c r="E1" s="1"/>
      <c r="F1" s="1"/>
      <c r="G1" s="11" t="s">
        <v>254</v>
      </c>
    </row>
    <row r="2" spans="1:7" ht="25.5" customHeight="1" x14ac:dyDescent="0.25">
      <c r="A2" s="189" t="s">
        <v>96</v>
      </c>
      <c r="B2" s="189"/>
      <c r="C2" s="189"/>
      <c r="D2" s="189"/>
      <c r="E2" s="189"/>
      <c r="F2" s="189"/>
      <c r="G2" s="189"/>
    </row>
    <row r="3" spans="1:7" x14ac:dyDescent="0.25">
      <c r="A3" s="1"/>
      <c r="B3" s="1"/>
      <c r="C3" s="1"/>
      <c r="D3" s="1"/>
      <c r="E3" s="1"/>
      <c r="F3" s="1"/>
      <c r="G3" s="1"/>
    </row>
    <row r="4" spans="1:7" ht="76.5" x14ac:dyDescent="0.25">
      <c r="A4" s="114" t="s">
        <v>253</v>
      </c>
      <c r="B4" s="114" t="s">
        <v>0</v>
      </c>
      <c r="C4" s="115" t="s">
        <v>8</v>
      </c>
      <c r="D4" s="20" t="s">
        <v>1</v>
      </c>
      <c r="E4" s="115" t="s">
        <v>2</v>
      </c>
      <c r="F4" s="114" t="s">
        <v>3</v>
      </c>
      <c r="G4" s="114" t="s">
        <v>4</v>
      </c>
    </row>
    <row r="5" spans="1:7" ht="38.25" x14ac:dyDescent="0.25">
      <c r="A5" s="3" t="s">
        <v>11</v>
      </c>
      <c r="B5" s="12" t="s">
        <v>12</v>
      </c>
      <c r="C5" s="131" t="s">
        <v>222</v>
      </c>
      <c r="D5" s="6" t="s">
        <v>293</v>
      </c>
      <c r="E5" s="16"/>
      <c r="F5" s="177" t="s">
        <v>13</v>
      </c>
      <c r="G5" s="178">
        <v>1405</v>
      </c>
    </row>
    <row r="6" spans="1:7" ht="38.25" x14ac:dyDescent="0.25">
      <c r="A6" s="3" t="s">
        <v>11</v>
      </c>
      <c r="B6" s="9" t="s">
        <v>58</v>
      </c>
      <c r="C6" s="180" t="s">
        <v>301</v>
      </c>
      <c r="D6" s="12" t="s">
        <v>302</v>
      </c>
      <c r="E6" s="16"/>
      <c r="F6" s="14" t="s">
        <v>13</v>
      </c>
      <c r="G6" s="14">
        <v>1</v>
      </c>
    </row>
    <row r="7" spans="1:7" ht="76.5" x14ac:dyDescent="0.25">
      <c r="A7" s="3" t="s">
        <v>11</v>
      </c>
      <c r="B7" s="9" t="s">
        <v>89</v>
      </c>
      <c r="C7" s="131" t="s">
        <v>219</v>
      </c>
      <c r="D7" s="12" t="s">
        <v>303</v>
      </c>
      <c r="E7" s="16"/>
      <c r="F7" s="14" t="s">
        <v>13</v>
      </c>
      <c r="G7" s="14">
        <v>2</v>
      </c>
    </row>
    <row r="8" spans="1:7" ht="76.5" x14ac:dyDescent="0.25">
      <c r="A8" s="3" t="s">
        <v>9</v>
      </c>
      <c r="B8" s="2" t="s">
        <v>94</v>
      </c>
      <c r="C8" s="17" t="s">
        <v>297</v>
      </c>
      <c r="D8" s="3" t="s">
        <v>7</v>
      </c>
      <c r="E8" s="18"/>
      <c r="F8" s="14" t="s">
        <v>13</v>
      </c>
      <c r="G8" s="14">
        <v>158</v>
      </c>
    </row>
    <row r="9" spans="1:7" ht="102" x14ac:dyDescent="0.25">
      <c r="A9" s="3" t="s">
        <v>9</v>
      </c>
      <c r="B9" s="4" t="s">
        <v>87</v>
      </c>
      <c r="C9" s="13" t="s">
        <v>298</v>
      </c>
      <c r="D9" s="3"/>
      <c r="E9" s="18"/>
      <c r="F9" s="14" t="s">
        <v>13</v>
      </c>
      <c r="G9" s="14">
        <v>3</v>
      </c>
    </row>
    <row r="10" spans="1:7" ht="76.5" x14ac:dyDescent="0.25">
      <c r="A10" s="3" t="s">
        <v>9</v>
      </c>
      <c r="B10" s="9" t="s">
        <v>89</v>
      </c>
      <c r="C10" s="131" t="s">
        <v>220</v>
      </c>
      <c r="D10" s="12" t="s">
        <v>304</v>
      </c>
      <c r="E10" s="16"/>
      <c r="F10" s="14" t="s">
        <v>13</v>
      </c>
      <c r="G10" s="14">
        <v>1</v>
      </c>
    </row>
    <row r="11" spans="1:7" ht="76.5" x14ac:dyDescent="0.25">
      <c r="A11" s="3" t="s">
        <v>9</v>
      </c>
      <c r="B11" s="9" t="s">
        <v>89</v>
      </c>
      <c r="C11" s="131" t="s">
        <v>219</v>
      </c>
      <c r="D11" s="12" t="s">
        <v>303</v>
      </c>
      <c r="E11" s="16"/>
      <c r="F11" s="14" t="s">
        <v>13</v>
      </c>
      <c r="G11" s="14">
        <v>2</v>
      </c>
    </row>
    <row r="12" spans="1:7" ht="89.25" x14ac:dyDescent="0.25">
      <c r="A12" s="3" t="s">
        <v>51</v>
      </c>
      <c r="B12" s="2" t="s">
        <v>305</v>
      </c>
      <c r="C12" s="13" t="s">
        <v>196</v>
      </c>
      <c r="D12" s="3" t="s">
        <v>200</v>
      </c>
      <c r="E12" s="3" t="s">
        <v>47</v>
      </c>
      <c r="F12" s="14">
        <v>310</v>
      </c>
      <c r="G12" s="14" t="s">
        <v>13</v>
      </c>
    </row>
    <row r="13" spans="1:7" ht="81" customHeight="1" x14ac:dyDescent="0.25">
      <c r="A13" s="3" t="s">
        <v>51</v>
      </c>
      <c r="B13" s="2" t="s">
        <v>305</v>
      </c>
      <c r="C13" s="13" t="s">
        <v>197</v>
      </c>
      <c r="D13" s="3" t="s">
        <v>199</v>
      </c>
      <c r="E13" s="3" t="s">
        <v>47</v>
      </c>
      <c r="F13" s="14">
        <v>1026</v>
      </c>
      <c r="G13" s="14" t="s">
        <v>13</v>
      </c>
    </row>
    <row r="14" spans="1:7" ht="94.5" customHeight="1" x14ac:dyDescent="0.25">
      <c r="A14" s="3" t="s">
        <v>51</v>
      </c>
      <c r="B14" s="2" t="s">
        <v>305</v>
      </c>
      <c r="C14" s="13" t="s">
        <v>201</v>
      </c>
      <c r="D14" s="3" t="s">
        <v>198</v>
      </c>
      <c r="E14" s="3" t="s">
        <v>47</v>
      </c>
      <c r="F14" s="14">
        <v>22</v>
      </c>
      <c r="G14" s="14" t="s">
        <v>13</v>
      </c>
    </row>
    <row r="15" spans="1:7" ht="93.75" customHeight="1" x14ac:dyDescent="0.25">
      <c r="A15" s="3" t="s">
        <v>51</v>
      </c>
      <c r="B15" s="2" t="s">
        <v>305</v>
      </c>
      <c r="C15" s="13" t="s">
        <v>202</v>
      </c>
      <c r="D15" s="3" t="s">
        <v>213</v>
      </c>
      <c r="E15" s="3" t="s">
        <v>47</v>
      </c>
      <c r="F15" s="14">
        <v>399</v>
      </c>
      <c r="G15" s="14" t="s">
        <v>13</v>
      </c>
    </row>
    <row r="16" spans="1:7" ht="108" customHeight="1" x14ac:dyDescent="0.25">
      <c r="A16" s="3" t="s">
        <v>51</v>
      </c>
      <c r="B16" s="2" t="s">
        <v>305</v>
      </c>
      <c r="C16" s="13" t="s">
        <v>204</v>
      </c>
      <c r="D16" s="3" t="s">
        <v>203</v>
      </c>
      <c r="E16" s="3" t="s">
        <v>47</v>
      </c>
      <c r="F16" s="14">
        <v>54</v>
      </c>
      <c r="G16" s="14" t="s">
        <v>13</v>
      </c>
    </row>
    <row r="17" spans="1:7" ht="92.25" customHeight="1" x14ac:dyDescent="0.25">
      <c r="A17" s="3" t="s">
        <v>51</v>
      </c>
      <c r="B17" s="2" t="s">
        <v>305</v>
      </c>
      <c r="C17" s="13" t="s">
        <v>319</v>
      </c>
      <c r="D17" s="3" t="s">
        <v>205</v>
      </c>
      <c r="E17" s="3" t="s">
        <v>47</v>
      </c>
      <c r="F17" s="14">
        <v>48</v>
      </c>
      <c r="G17" s="14" t="s">
        <v>13</v>
      </c>
    </row>
    <row r="18" spans="1:7" ht="84.75" customHeight="1" x14ac:dyDescent="0.25">
      <c r="A18" s="3" t="s">
        <v>51</v>
      </c>
      <c r="B18" s="2" t="s">
        <v>305</v>
      </c>
      <c r="C18" s="13" t="s">
        <v>195</v>
      </c>
      <c r="D18" s="3" t="s">
        <v>206</v>
      </c>
      <c r="E18" s="3" t="s">
        <v>47</v>
      </c>
      <c r="F18" s="117">
        <v>176</v>
      </c>
      <c r="G18" s="14" t="s">
        <v>13</v>
      </c>
    </row>
    <row r="19" spans="1:7" ht="80.25" customHeight="1" x14ac:dyDescent="0.25">
      <c r="A19" s="3" t="s">
        <v>51</v>
      </c>
      <c r="B19" s="2" t="s">
        <v>305</v>
      </c>
      <c r="C19" s="13" t="s">
        <v>208</v>
      </c>
      <c r="D19" s="3" t="s">
        <v>207</v>
      </c>
      <c r="E19" s="3" t="s">
        <v>47</v>
      </c>
      <c r="F19" s="117">
        <v>484</v>
      </c>
      <c r="G19" s="14" t="s">
        <v>13</v>
      </c>
    </row>
    <row r="20" spans="1:7" ht="95.25" customHeight="1" x14ac:dyDescent="0.25">
      <c r="A20" s="3" t="s">
        <v>51</v>
      </c>
      <c r="B20" s="2" t="s">
        <v>305</v>
      </c>
      <c r="C20" s="13" t="s">
        <v>210</v>
      </c>
      <c r="D20" s="3" t="s">
        <v>209</v>
      </c>
      <c r="E20" s="3" t="s">
        <v>47</v>
      </c>
      <c r="F20" s="117">
        <v>24</v>
      </c>
      <c r="G20" s="14" t="s">
        <v>13</v>
      </c>
    </row>
    <row r="21" spans="1:7" ht="93.75" customHeight="1" x14ac:dyDescent="0.25">
      <c r="A21" s="3" t="s">
        <v>51</v>
      </c>
      <c r="B21" s="2" t="s">
        <v>305</v>
      </c>
      <c r="C21" s="13" t="s">
        <v>212</v>
      </c>
      <c r="D21" s="3" t="s">
        <v>211</v>
      </c>
      <c r="E21" s="3" t="s">
        <v>47</v>
      </c>
      <c r="F21" s="117">
        <v>240</v>
      </c>
      <c r="G21" s="14" t="s">
        <v>13</v>
      </c>
    </row>
    <row r="22" spans="1:7" ht="89.25" x14ac:dyDescent="0.25">
      <c r="A22" s="3" t="s">
        <v>51</v>
      </c>
      <c r="B22" s="2" t="s">
        <v>52</v>
      </c>
      <c r="C22" s="13" t="s">
        <v>15</v>
      </c>
      <c r="D22" s="3" t="s">
        <v>225</v>
      </c>
      <c r="E22" s="12" t="s">
        <v>306</v>
      </c>
      <c r="F22" s="14">
        <v>10</v>
      </c>
      <c r="G22" s="14" t="s">
        <v>13</v>
      </c>
    </row>
    <row r="23" spans="1:7" ht="89.25" x14ac:dyDescent="0.25">
      <c r="A23" s="3" t="s">
        <v>51</v>
      </c>
      <c r="B23" s="2" t="s">
        <v>52</v>
      </c>
      <c r="C23" s="13" t="s">
        <v>16</v>
      </c>
      <c r="D23" s="3" t="s">
        <v>226</v>
      </c>
      <c r="E23" s="12" t="s">
        <v>306</v>
      </c>
      <c r="F23" s="116">
        <v>55</v>
      </c>
      <c r="G23" s="14" t="s">
        <v>13</v>
      </c>
    </row>
    <row r="24" spans="1:7" ht="89.25" x14ac:dyDescent="0.25">
      <c r="A24" s="3" t="s">
        <v>51</v>
      </c>
      <c r="B24" s="2" t="s">
        <v>52</v>
      </c>
      <c r="C24" s="13" t="s">
        <v>17</v>
      </c>
      <c r="D24" s="3" t="s">
        <v>227</v>
      </c>
      <c r="E24" s="12" t="s">
        <v>306</v>
      </c>
      <c r="F24" s="116">
        <v>128</v>
      </c>
      <c r="G24" s="14" t="s">
        <v>13</v>
      </c>
    </row>
    <row r="25" spans="1:7" ht="89.25" x14ac:dyDescent="0.25">
      <c r="A25" s="3" t="s">
        <v>51</v>
      </c>
      <c r="B25" s="2" t="s">
        <v>52</v>
      </c>
      <c r="C25" s="13" t="s">
        <v>18</v>
      </c>
      <c r="D25" s="3" t="s">
        <v>228</v>
      </c>
      <c r="E25" s="12" t="s">
        <v>306</v>
      </c>
      <c r="F25" s="14">
        <v>8</v>
      </c>
      <c r="G25" s="14" t="s">
        <v>13</v>
      </c>
    </row>
    <row r="26" spans="1:7" ht="89.25" x14ac:dyDescent="0.25">
      <c r="A26" s="3" t="s">
        <v>51</v>
      </c>
      <c r="B26" s="2" t="s">
        <v>52</v>
      </c>
      <c r="C26" s="13" t="s">
        <v>19</v>
      </c>
      <c r="D26" s="3" t="s">
        <v>229</v>
      </c>
      <c r="E26" s="12" t="s">
        <v>306</v>
      </c>
      <c r="F26" s="14">
        <v>8</v>
      </c>
      <c r="G26" s="14" t="s">
        <v>13</v>
      </c>
    </row>
    <row r="27" spans="1:7" ht="89.25" x14ac:dyDescent="0.25">
      <c r="A27" s="3" t="s">
        <v>51</v>
      </c>
      <c r="B27" s="2" t="s">
        <v>52</v>
      </c>
      <c r="C27" s="108" t="s">
        <v>165</v>
      </c>
      <c r="D27" s="3" t="s">
        <v>230</v>
      </c>
      <c r="E27" s="12" t="s">
        <v>306</v>
      </c>
      <c r="F27" s="14">
        <v>22</v>
      </c>
      <c r="G27" s="14" t="s">
        <v>13</v>
      </c>
    </row>
    <row r="28" spans="1:7" ht="89.25" x14ac:dyDescent="0.25">
      <c r="A28" s="3" t="s">
        <v>51</v>
      </c>
      <c r="B28" s="2" t="s">
        <v>52</v>
      </c>
      <c r="C28" s="13" t="s">
        <v>20</v>
      </c>
      <c r="D28" s="3" t="s">
        <v>231</v>
      </c>
      <c r="E28" s="12" t="s">
        <v>306</v>
      </c>
      <c r="F28" s="14">
        <v>75</v>
      </c>
      <c r="G28" s="14" t="s">
        <v>13</v>
      </c>
    </row>
    <row r="29" spans="1:7" ht="89.25" x14ac:dyDescent="0.25">
      <c r="A29" s="3" t="s">
        <v>51</v>
      </c>
      <c r="B29" s="2" t="s">
        <v>52</v>
      </c>
      <c r="C29" s="13" t="s">
        <v>21</v>
      </c>
      <c r="D29" s="3" t="s">
        <v>232</v>
      </c>
      <c r="E29" s="12" t="s">
        <v>306</v>
      </c>
      <c r="F29" s="14">
        <v>14</v>
      </c>
      <c r="G29" s="14" t="s">
        <v>13</v>
      </c>
    </row>
    <row r="30" spans="1:7" ht="89.25" x14ac:dyDescent="0.25">
      <c r="A30" s="3" t="s">
        <v>51</v>
      </c>
      <c r="B30" s="2" t="s">
        <v>52</v>
      </c>
      <c r="C30" s="13" t="s">
        <v>22</v>
      </c>
      <c r="D30" s="3" t="s">
        <v>233</v>
      </c>
      <c r="E30" s="12" t="s">
        <v>306</v>
      </c>
      <c r="F30" s="14">
        <v>20</v>
      </c>
      <c r="G30" s="14" t="s">
        <v>13</v>
      </c>
    </row>
    <row r="31" spans="1:7" ht="89.25" x14ac:dyDescent="0.25">
      <c r="A31" s="3" t="s">
        <v>51</v>
      </c>
      <c r="B31" s="2" t="s">
        <v>52</v>
      </c>
      <c r="C31" s="13" t="s">
        <v>23</v>
      </c>
      <c r="D31" s="3" t="s">
        <v>234</v>
      </c>
      <c r="E31" s="12" t="s">
        <v>306</v>
      </c>
      <c r="F31" s="14">
        <v>73</v>
      </c>
      <c r="G31" s="14" t="s">
        <v>13</v>
      </c>
    </row>
    <row r="32" spans="1:7" ht="89.25" x14ac:dyDescent="0.25">
      <c r="A32" s="3" t="s">
        <v>51</v>
      </c>
      <c r="B32" s="2" t="s">
        <v>52</v>
      </c>
      <c r="C32" s="13" t="s">
        <v>24</v>
      </c>
      <c r="D32" s="3" t="s">
        <v>235</v>
      </c>
      <c r="E32" s="12" t="s">
        <v>306</v>
      </c>
      <c r="F32" s="14">
        <v>68</v>
      </c>
      <c r="G32" s="14" t="s">
        <v>13</v>
      </c>
    </row>
    <row r="33" spans="1:7" ht="89.25" x14ac:dyDescent="0.25">
      <c r="A33" s="3" t="s">
        <v>51</v>
      </c>
      <c r="B33" s="2" t="s">
        <v>52</v>
      </c>
      <c r="C33" s="13" t="s">
        <v>25</v>
      </c>
      <c r="D33" s="3" t="s">
        <v>236</v>
      </c>
      <c r="E33" s="12" t="s">
        <v>306</v>
      </c>
      <c r="F33" s="14">
        <v>12</v>
      </c>
      <c r="G33" s="14" t="s">
        <v>13</v>
      </c>
    </row>
    <row r="34" spans="1:7" ht="89.25" x14ac:dyDescent="0.25">
      <c r="A34" s="3" t="s">
        <v>51</v>
      </c>
      <c r="B34" s="2" t="s">
        <v>52</v>
      </c>
      <c r="C34" s="13" t="s">
        <v>26</v>
      </c>
      <c r="D34" s="3" t="s">
        <v>226</v>
      </c>
      <c r="E34" s="3" t="s">
        <v>48</v>
      </c>
      <c r="F34" s="14">
        <v>17</v>
      </c>
      <c r="G34" s="14" t="s">
        <v>13</v>
      </c>
    </row>
    <row r="35" spans="1:7" ht="89.25" x14ac:dyDescent="0.25">
      <c r="A35" s="3" t="s">
        <v>51</v>
      </c>
      <c r="B35" s="2" t="s">
        <v>52</v>
      </c>
      <c r="C35" s="13" t="s">
        <v>27</v>
      </c>
      <c r="D35" s="3" t="s">
        <v>227</v>
      </c>
      <c r="E35" s="3" t="s">
        <v>48</v>
      </c>
      <c r="F35" s="14">
        <v>35</v>
      </c>
      <c r="G35" s="14" t="s">
        <v>13</v>
      </c>
    </row>
    <row r="36" spans="1:7" ht="89.25" x14ac:dyDescent="0.25">
      <c r="A36" s="3" t="s">
        <v>51</v>
      </c>
      <c r="B36" s="2" t="s">
        <v>52</v>
      </c>
      <c r="C36" s="13" t="s">
        <v>28</v>
      </c>
      <c r="D36" s="3" t="s">
        <v>228</v>
      </c>
      <c r="E36" s="3" t="s">
        <v>48</v>
      </c>
      <c r="F36" s="14">
        <v>5</v>
      </c>
      <c r="G36" s="14" t="s">
        <v>13</v>
      </c>
    </row>
    <row r="37" spans="1:7" ht="89.25" x14ac:dyDescent="0.25">
      <c r="A37" s="3" t="s">
        <v>51</v>
      </c>
      <c r="B37" s="2" t="s">
        <v>52</v>
      </c>
      <c r="C37" s="13" t="s">
        <v>29</v>
      </c>
      <c r="D37" s="3" t="s">
        <v>231</v>
      </c>
      <c r="E37" s="3" t="s">
        <v>48</v>
      </c>
      <c r="F37" s="14">
        <v>15</v>
      </c>
      <c r="G37" s="14" t="s">
        <v>13</v>
      </c>
    </row>
    <row r="38" spans="1:7" ht="89.25" x14ac:dyDescent="0.25">
      <c r="A38" s="3" t="s">
        <v>51</v>
      </c>
      <c r="B38" s="2" t="s">
        <v>52</v>
      </c>
      <c r="C38" s="13" t="s">
        <v>30</v>
      </c>
      <c r="D38" s="3" t="s">
        <v>232</v>
      </c>
      <c r="E38" s="3" t="s">
        <v>48</v>
      </c>
      <c r="F38" s="14">
        <v>24</v>
      </c>
      <c r="G38" s="14" t="s">
        <v>13</v>
      </c>
    </row>
    <row r="39" spans="1:7" ht="89.25" x14ac:dyDescent="0.25">
      <c r="A39" s="3" t="s">
        <v>51</v>
      </c>
      <c r="B39" s="2" t="s">
        <v>52</v>
      </c>
      <c r="C39" s="13" t="s">
        <v>31</v>
      </c>
      <c r="D39" s="3" t="s">
        <v>233</v>
      </c>
      <c r="E39" s="3" t="s">
        <v>48</v>
      </c>
      <c r="F39" s="14">
        <v>18</v>
      </c>
      <c r="G39" s="14" t="s">
        <v>13</v>
      </c>
    </row>
    <row r="40" spans="1:7" ht="89.25" x14ac:dyDescent="0.25">
      <c r="A40" s="3" t="s">
        <v>51</v>
      </c>
      <c r="B40" s="2" t="s">
        <v>52</v>
      </c>
      <c r="C40" s="13" t="s">
        <v>32</v>
      </c>
      <c r="D40" s="3" t="s">
        <v>234</v>
      </c>
      <c r="E40" s="3" t="s">
        <v>48</v>
      </c>
      <c r="F40" s="14">
        <v>8</v>
      </c>
      <c r="G40" s="14" t="s">
        <v>13</v>
      </c>
    </row>
    <row r="41" spans="1:7" ht="89.25" x14ac:dyDescent="0.25">
      <c r="A41" s="3" t="s">
        <v>51</v>
      </c>
      <c r="B41" s="2" t="s">
        <v>52</v>
      </c>
      <c r="C41" s="13" t="s">
        <v>33</v>
      </c>
      <c r="D41" s="3" t="s">
        <v>236</v>
      </c>
      <c r="E41" s="3" t="s">
        <v>48</v>
      </c>
      <c r="F41" s="14">
        <v>15</v>
      </c>
      <c r="G41" s="14" t="s">
        <v>13</v>
      </c>
    </row>
    <row r="42" spans="1:7" ht="89.25" x14ac:dyDescent="0.25">
      <c r="A42" s="3" t="s">
        <v>51</v>
      </c>
      <c r="B42" s="2" t="s">
        <v>52</v>
      </c>
      <c r="C42" s="13" t="s">
        <v>34</v>
      </c>
      <c r="D42" s="3" t="s">
        <v>226</v>
      </c>
      <c r="E42" s="3" t="s">
        <v>49</v>
      </c>
      <c r="F42" s="14">
        <v>1</v>
      </c>
      <c r="G42" s="14" t="s">
        <v>13</v>
      </c>
    </row>
    <row r="43" spans="1:7" ht="89.25" x14ac:dyDescent="0.25">
      <c r="A43" s="3" t="s">
        <v>51</v>
      </c>
      <c r="B43" s="2" t="s">
        <v>52</v>
      </c>
      <c r="C43" s="13" t="s">
        <v>35</v>
      </c>
      <c r="D43" s="3" t="s">
        <v>227</v>
      </c>
      <c r="E43" s="3" t="s">
        <v>49</v>
      </c>
      <c r="F43" s="14">
        <v>6</v>
      </c>
      <c r="G43" s="14" t="s">
        <v>13</v>
      </c>
    </row>
    <row r="44" spans="1:7" ht="89.25" x14ac:dyDescent="0.25">
      <c r="A44" s="3" t="s">
        <v>51</v>
      </c>
      <c r="B44" s="2" t="s">
        <v>52</v>
      </c>
      <c r="C44" s="13" t="s">
        <v>36</v>
      </c>
      <c r="D44" s="3" t="s">
        <v>231</v>
      </c>
      <c r="E44" s="3" t="s">
        <v>49</v>
      </c>
      <c r="F44" s="14">
        <v>6</v>
      </c>
      <c r="G44" s="14" t="s">
        <v>13</v>
      </c>
    </row>
    <row r="45" spans="1:7" ht="89.25" x14ac:dyDescent="0.25">
      <c r="A45" s="3" t="s">
        <v>51</v>
      </c>
      <c r="B45" s="2" t="s">
        <v>52</v>
      </c>
      <c r="C45" s="13" t="s">
        <v>37</v>
      </c>
      <c r="D45" s="3" t="s">
        <v>233</v>
      </c>
      <c r="E45" s="3" t="s">
        <v>49</v>
      </c>
      <c r="F45" s="14">
        <v>5</v>
      </c>
      <c r="G45" s="14" t="s">
        <v>13</v>
      </c>
    </row>
    <row r="46" spans="1:7" ht="89.25" x14ac:dyDescent="0.25">
      <c r="A46" s="3" t="s">
        <v>51</v>
      </c>
      <c r="B46" s="2" t="s">
        <v>92</v>
      </c>
      <c r="C46" s="13" t="s">
        <v>38</v>
      </c>
      <c r="D46" s="3" t="s">
        <v>237</v>
      </c>
      <c r="E46" s="12" t="s">
        <v>306</v>
      </c>
      <c r="F46" s="14">
        <v>10</v>
      </c>
      <c r="G46" s="14" t="s">
        <v>13</v>
      </c>
    </row>
    <row r="47" spans="1:7" ht="89.25" x14ac:dyDescent="0.25">
      <c r="A47" s="3" t="s">
        <v>51</v>
      </c>
      <c r="B47" s="2" t="s">
        <v>92</v>
      </c>
      <c r="C47" s="13" t="s">
        <v>39</v>
      </c>
      <c r="D47" s="3" t="s">
        <v>238</v>
      </c>
      <c r="E47" s="12" t="s">
        <v>306</v>
      </c>
      <c r="F47" s="14">
        <v>20</v>
      </c>
      <c r="G47" s="14" t="s">
        <v>13</v>
      </c>
    </row>
    <row r="48" spans="1:7" ht="89.25" x14ac:dyDescent="0.25">
      <c r="A48" s="3" t="s">
        <v>51</v>
      </c>
      <c r="B48" s="2" t="s">
        <v>92</v>
      </c>
      <c r="C48" s="13" t="s">
        <v>40</v>
      </c>
      <c r="D48" s="3" t="s">
        <v>239</v>
      </c>
      <c r="E48" s="12" t="s">
        <v>307</v>
      </c>
      <c r="F48" s="14">
        <v>20</v>
      </c>
      <c r="G48" s="14" t="s">
        <v>13</v>
      </c>
    </row>
    <row r="49" spans="1:7" ht="89.25" x14ac:dyDescent="0.25">
      <c r="A49" s="3" t="s">
        <v>51</v>
      </c>
      <c r="B49" s="2" t="s">
        <v>92</v>
      </c>
      <c r="C49" s="13" t="s">
        <v>41</v>
      </c>
      <c r="D49" s="3" t="s">
        <v>237</v>
      </c>
      <c r="E49" s="3" t="s">
        <v>48</v>
      </c>
      <c r="F49" s="14">
        <v>7</v>
      </c>
      <c r="G49" s="14" t="s">
        <v>13</v>
      </c>
    </row>
    <row r="50" spans="1:7" ht="89.25" x14ac:dyDescent="0.25">
      <c r="A50" s="3" t="s">
        <v>51</v>
      </c>
      <c r="B50" s="2" t="s">
        <v>92</v>
      </c>
      <c r="C50" s="13" t="s">
        <v>42</v>
      </c>
      <c r="D50" s="3" t="s">
        <v>238</v>
      </c>
      <c r="E50" s="3" t="s">
        <v>48</v>
      </c>
      <c r="F50" s="14">
        <v>2</v>
      </c>
      <c r="G50" s="14" t="s">
        <v>13</v>
      </c>
    </row>
    <row r="51" spans="1:7" ht="89.25" x14ac:dyDescent="0.25">
      <c r="A51" s="3" t="s">
        <v>51</v>
      </c>
      <c r="B51" s="2" t="s">
        <v>92</v>
      </c>
      <c r="C51" s="13" t="s">
        <v>43</v>
      </c>
      <c r="D51" s="3" t="s">
        <v>239</v>
      </c>
      <c r="E51" s="3" t="s">
        <v>48</v>
      </c>
      <c r="F51" s="14">
        <v>4</v>
      </c>
      <c r="G51" s="14" t="s">
        <v>13</v>
      </c>
    </row>
    <row r="52" spans="1:7" ht="89.25" x14ac:dyDescent="0.25">
      <c r="A52" s="3" t="s">
        <v>51</v>
      </c>
      <c r="B52" s="2" t="s">
        <v>92</v>
      </c>
      <c r="C52" s="13" t="s">
        <v>44</v>
      </c>
      <c r="D52" s="3" t="s">
        <v>237</v>
      </c>
      <c r="E52" s="3" t="s">
        <v>49</v>
      </c>
      <c r="F52" s="14">
        <v>7</v>
      </c>
      <c r="G52" s="14" t="s">
        <v>13</v>
      </c>
    </row>
    <row r="53" spans="1:7" ht="89.25" x14ac:dyDescent="0.25">
      <c r="A53" s="3" t="s">
        <v>51</v>
      </c>
      <c r="B53" s="2" t="s">
        <v>92</v>
      </c>
      <c r="C53" s="13" t="s">
        <v>45</v>
      </c>
      <c r="D53" s="3" t="s">
        <v>240</v>
      </c>
      <c r="E53" s="3" t="s">
        <v>49</v>
      </c>
      <c r="F53" s="14">
        <v>1</v>
      </c>
      <c r="G53" s="14" t="s">
        <v>13</v>
      </c>
    </row>
    <row r="54" spans="1:7" ht="89.25" x14ac:dyDescent="0.25">
      <c r="A54" s="3" t="s">
        <v>51</v>
      </c>
      <c r="B54" s="9" t="s">
        <v>46</v>
      </c>
      <c r="C54" s="131" t="s">
        <v>221</v>
      </c>
      <c r="D54" s="12" t="s">
        <v>304</v>
      </c>
      <c r="E54" s="3"/>
      <c r="F54" s="14" t="s">
        <v>13</v>
      </c>
      <c r="G54" s="14">
        <v>719</v>
      </c>
    </row>
    <row r="55" spans="1:7" ht="89.25" x14ac:dyDescent="0.25">
      <c r="A55" s="3" t="s">
        <v>51</v>
      </c>
      <c r="B55" s="9" t="s">
        <v>58</v>
      </c>
      <c r="C55" s="131" t="s">
        <v>193</v>
      </c>
      <c r="D55" s="12" t="s">
        <v>308</v>
      </c>
      <c r="E55" s="16"/>
      <c r="F55" s="14" t="s">
        <v>13</v>
      </c>
      <c r="G55" s="14">
        <v>2</v>
      </c>
    </row>
    <row r="56" spans="1:7" ht="89.25" x14ac:dyDescent="0.25">
      <c r="A56" s="3" t="s">
        <v>51</v>
      </c>
      <c r="B56" s="9" t="s">
        <v>58</v>
      </c>
      <c r="C56" s="131" t="s">
        <v>192</v>
      </c>
      <c r="D56" s="12" t="s">
        <v>302</v>
      </c>
      <c r="E56" s="16"/>
      <c r="F56" s="14" t="s">
        <v>13</v>
      </c>
      <c r="G56" s="14">
        <v>2</v>
      </c>
    </row>
    <row r="57" spans="1:7" ht="89.25" x14ac:dyDescent="0.25">
      <c r="A57" s="3" t="s">
        <v>51</v>
      </c>
      <c r="B57" s="9" t="s">
        <v>89</v>
      </c>
      <c r="C57" s="131" t="s">
        <v>219</v>
      </c>
      <c r="D57" s="12" t="s">
        <v>303</v>
      </c>
      <c r="E57" s="16"/>
      <c r="F57" s="14" t="s">
        <v>13</v>
      </c>
      <c r="G57" s="14">
        <v>1</v>
      </c>
    </row>
    <row r="58" spans="1:7" ht="89.25" x14ac:dyDescent="0.25">
      <c r="A58" s="3" t="s">
        <v>51</v>
      </c>
      <c r="B58" s="9" t="s">
        <v>12</v>
      </c>
      <c r="C58" s="131" t="s">
        <v>222</v>
      </c>
      <c r="D58" s="6" t="s">
        <v>293</v>
      </c>
      <c r="E58" s="16"/>
      <c r="F58" s="116" t="s">
        <v>13</v>
      </c>
      <c r="G58" s="14">
        <v>1176</v>
      </c>
    </row>
    <row r="59" spans="1:7" ht="80.25" customHeight="1" x14ac:dyDescent="0.25">
      <c r="A59" s="6" t="s">
        <v>56</v>
      </c>
      <c r="B59" s="2" t="s">
        <v>305</v>
      </c>
      <c r="C59" s="13" t="s">
        <v>196</v>
      </c>
      <c r="D59" s="3" t="s">
        <v>200</v>
      </c>
      <c r="E59" s="3" t="s">
        <v>47</v>
      </c>
      <c r="F59" s="14">
        <v>42</v>
      </c>
      <c r="G59" s="14" t="s">
        <v>13</v>
      </c>
    </row>
    <row r="60" spans="1:7" ht="83.25" customHeight="1" x14ac:dyDescent="0.25">
      <c r="A60" s="6" t="s">
        <v>56</v>
      </c>
      <c r="B60" s="2" t="s">
        <v>305</v>
      </c>
      <c r="C60" s="13" t="s">
        <v>197</v>
      </c>
      <c r="D60" s="3" t="s">
        <v>199</v>
      </c>
      <c r="E60" s="3" t="s">
        <v>47</v>
      </c>
      <c r="F60" s="14">
        <v>15</v>
      </c>
      <c r="G60" s="14"/>
    </row>
    <row r="61" spans="1:7" ht="86.25" customHeight="1" x14ac:dyDescent="0.25">
      <c r="A61" s="6" t="s">
        <v>56</v>
      </c>
      <c r="B61" s="2" t="s">
        <v>305</v>
      </c>
      <c r="C61" s="13" t="s">
        <v>215</v>
      </c>
      <c r="D61" s="3" t="s">
        <v>214</v>
      </c>
      <c r="E61" s="3" t="s">
        <v>47</v>
      </c>
      <c r="F61" s="14">
        <v>104</v>
      </c>
      <c r="G61" s="14"/>
    </row>
    <row r="62" spans="1:7" ht="87" customHeight="1" x14ac:dyDescent="0.25">
      <c r="A62" s="6" t="s">
        <v>56</v>
      </c>
      <c r="B62" s="2" t="s">
        <v>305</v>
      </c>
      <c r="C62" s="13" t="s">
        <v>195</v>
      </c>
      <c r="D62" s="3" t="s">
        <v>206</v>
      </c>
      <c r="E62" s="3" t="s">
        <v>47</v>
      </c>
      <c r="F62" s="14">
        <v>24</v>
      </c>
      <c r="G62" s="14"/>
    </row>
    <row r="63" spans="1:7" ht="81.75" customHeight="1" x14ac:dyDescent="0.25">
      <c r="A63" s="6" t="s">
        <v>56</v>
      </c>
      <c r="B63" s="2" t="s">
        <v>305</v>
      </c>
      <c r="C63" s="13" t="s">
        <v>208</v>
      </c>
      <c r="D63" s="3" t="s">
        <v>207</v>
      </c>
      <c r="E63" s="3" t="s">
        <v>47</v>
      </c>
      <c r="F63" s="14">
        <v>36</v>
      </c>
      <c r="G63" s="14"/>
    </row>
    <row r="64" spans="1:7" ht="81" customHeight="1" x14ac:dyDescent="0.25">
      <c r="A64" s="8" t="s">
        <v>56</v>
      </c>
      <c r="B64" s="7" t="s">
        <v>52</v>
      </c>
      <c r="C64" s="108" t="s">
        <v>188</v>
      </c>
      <c r="D64" s="8" t="s">
        <v>241</v>
      </c>
      <c r="E64" s="8" t="s">
        <v>242</v>
      </c>
      <c r="F64" s="14">
        <v>48</v>
      </c>
      <c r="G64" s="14" t="s">
        <v>13</v>
      </c>
    </row>
    <row r="65" spans="1:7" ht="81.75" customHeight="1" x14ac:dyDescent="0.25">
      <c r="A65" s="8" t="s">
        <v>56</v>
      </c>
      <c r="B65" s="7" t="s">
        <v>52</v>
      </c>
      <c r="C65" s="13" t="s">
        <v>53</v>
      </c>
      <c r="D65" s="8" t="s">
        <v>241</v>
      </c>
      <c r="E65" s="8" t="s">
        <v>306</v>
      </c>
      <c r="F65" s="14">
        <v>67</v>
      </c>
      <c r="G65" s="14" t="s">
        <v>13</v>
      </c>
    </row>
    <row r="66" spans="1:7" ht="76.5" x14ac:dyDescent="0.25">
      <c r="A66" s="8" t="s">
        <v>56</v>
      </c>
      <c r="B66" s="7" t="s">
        <v>52</v>
      </c>
      <c r="C66" s="13" t="s">
        <v>54</v>
      </c>
      <c r="D66" s="8" t="s">
        <v>241</v>
      </c>
      <c r="E66" s="8" t="s">
        <v>48</v>
      </c>
      <c r="F66" s="14">
        <v>7</v>
      </c>
      <c r="G66" s="14" t="s">
        <v>13</v>
      </c>
    </row>
    <row r="67" spans="1:7" ht="81" customHeight="1" x14ac:dyDescent="0.25">
      <c r="A67" s="8" t="s">
        <v>56</v>
      </c>
      <c r="B67" s="7" t="s">
        <v>52</v>
      </c>
      <c r="C67" s="13" t="s">
        <v>55</v>
      </c>
      <c r="D67" s="8" t="s">
        <v>241</v>
      </c>
      <c r="E67" s="8" t="s">
        <v>49</v>
      </c>
      <c r="F67" s="14">
        <v>21</v>
      </c>
      <c r="G67" s="14" t="s">
        <v>13</v>
      </c>
    </row>
    <row r="68" spans="1:7" ht="82.5" customHeight="1" x14ac:dyDescent="0.25">
      <c r="A68" s="8" t="s">
        <v>56</v>
      </c>
      <c r="B68" s="9" t="s">
        <v>46</v>
      </c>
      <c r="C68" s="131" t="s">
        <v>221</v>
      </c>
      <c r="D68" s="12" t="s">
        <v>304</v>
      </c>
      <c r="E68" s="3"/>
      <c r="F68" s="14" t="s">
        <v>13</v>
      </c>
      <c r="G68" s="14">
        <v>154</v>
      </c>
    </row>
    <row r="69" spans="1:7" ht="82.5" customHeight="1" x14ac:dyDescent="0.25">
      <c r="A69" s="8" t="s">
        <v>56</v>
      </c>
      <c r="B69" s="9" t="s">
        <v>58</v>
      </c>
      <c r="C69" s="180" t="s">
        <v>194</v>
      </c>
      <c r="D69" s="12" t="s">
        <v>308</v>
      </c>
      <c r="E69" s="16"/>
      <c r="F69" s="14" t="s">
        <v>13</v>
      </c>
      <c r="G69" s="14">
        <v>1</v>
      </c>
    </row>
    <row r="70" spans="1:7" ht="81.75" customHeight="1" x14ac:dyDescent="0.25">
      <c r="A70" s="8" t="s">
        <v>56</v>
      </c>
      <c r="B70" s="9" t="s">
        <v>58</v>
      </c>
      <c r="C70" s="131" t="s">
        <v>192</v>
      </c>
      <c r="D70" s="12" t="s">
        <v>302</v>
      </c>
      <c r="E70" s="16"/>
      <c r="F70" s="14" t="s">
        <v>13</v>
      </c>
      <c r="G70" s="14">
        <v>1</v>
      </c>
    </row>
    <row r="71" spans="1:7" ht="76.5" x14ac:dyDescent="0.25">
      <c r="A71" s="3" t="s">
        <v>59</v>
      </c>
      <c r="B71" s="6" t="s">
        <v>294</v>
      </c>
      <c r="C71" s="13" t="s">
        <v>295</v>
      </c>
      <c r="D71" s="3" t="s">
        <v>296</v>
      </c>
      <c r="E71" s="3" t="s">
        <v>47</v>
      </c>
      <c r="F71" s="178">
        <v>86</v>
      </c>
      <c r="G71" s="178" t="s">
        <v>13</v>
      </c>
    </row>
    <row r="72" spans="1:7" ht="79.5" customHeight="1" x14ac:dyDescent="0.25">
      <c r="A72" s="3" t="s">
        <v>59</v>
      </c>
      <c r="B72" s="2" t="s">
        <v>305</v>
      </c>
      <c r="C72" s="13" t="s">
        <v>197</v>
      </c>
      <c r="D72" s="3" t="s">
        <v>199</v>
      </c>
      <c r="E72" s="3" t="s">
        <v>47</v>
      </c>
      <c r="F72" s="14">
        <v>212</v>
      </c>
      <c r="G72" s="14" t="s">
        <v>13</v>
      </c>
    </row>
    <row r="73" spans="1:7" ht="76.5" x14ac:dyDescent="0.25">
      <c r="A73" s="3" t="s">
        <v>59</v>
      </c>
      <c r="B73" s="2" t="s">
        <v>52</v>
      </c>
      <c r="C73" s="13" t="s">
        <v>17</v>
      </c>
      <c r="D73" s="3" t="s">
        <v>227</v>
      </c>
      <c r="E73" s="3" t="s">
        <v>306</v>
      </c>
      <c r="F73" s="14">
        <v>105</v>
      </c>
      <c r="G73" s="14" t="s">
        <v>13</v>
      </c>
    </row>
    <row r="74" spans="1:7" ht="76.5" x14ac:dyDescent="0.25">
      <c r="A74" s="3" t="s">
        <v>59</v>
      </c>
      <c r="B74" s="2" t="s">
        <v>52</v>
      </c>
      <c r="C74" s="13" t="s">
        <v>35</v>
      </c>
      <c r="D74" s="3" t="s">
        <v>227</v>
      </c>
      <c r="E74" s="3" t="s">
        <v>49</v>
      </c>
      <c r="F74" s="14">
        <v>5</v>
      </c>
      <c r="G74" s="14" t="s">
        <v>13</v>
      </c>
    </row>
    <row r="75" spans="1:7" ht="76.5" x14ac:dyDescent="0.25">
      <c r="A75" s="3" t="s">
        <v>59</v>
      </c>
      <c r="B75" s="3" t="s">
        <v>92</v>
      </c>
      <c r="C75" s="13" t="s">
        <v>93</v>
      </c>
      <c r="D75" s="3" t="s">
        <v>243</v>
      </c>
      <c r="E75" s="3" t="s">
        <v>306</v>
      </c>
      <c r="F75" s="14">
        <v>24</v>
      </c>
      <c r="G75" s="14" t="s">
        <v>13</v>
      </c>
    </row>
    <row r="76" spans="1:7" ht="76.5" x14ac:dyDescent="0.25">
      <c r="A76" s="3" t="s">
        <v>59</v>
      </c>
      <c r="B76" s="3" t="s">
        <v>92</v>
      </c>
      <c r="C76" s="13" t="s">
        <v>300</v>
      </c>
      <c r="D76" s="3" t="s">
        <v>243</v>
      </c>
      <c r="E76" s="3" t="s">
        <v>48</v>
      </c>
      <c r="F76" s="14">
        <v>7</v>
      </c>
      <c r="G76" s="14" t="s">
        <v>13</v>
      </c>
    </row>
    <row r="77" spans="1:7" ht="76.5" x14ac:dyDescent="0.25">
      <c r="A77" s="3" t="s">
        <v>59</v>
      </c>
      <c r="B77" s="3" t="s">
        <v>92</v>
      </c>
      <c r="C77" s="13" t="s">
        <v>299</v>
      </c>
      <c r="D77" s="3" t="s">
        <v>243</v>
      </c>
      <c r="E77" s="3" t="s">
        <v>49</v>
      </c>
      <c r="F77" s="14">
        <v>3</v>
      </c>
      <c r="G77" s="14" t="s">
        <v>13</v>
      </c>
    </row>
    <row r="78" spans="1:7" ht="76.5" x14ac:dyDescent="0.25">
      <c r="A78" s="3" t="s">
        <v>59</v>
      </c>
      <c r="B78" s="9" t="s">
        <v>46</v>
      </c>
      <c r="C78" s="131" t="s">
        <v>221</v>
      </c>
      <c r="D78" s="12" t="s">
        <v>304</v>
      </c>
      <c r="E78" s="3"/>
      <c r="F78" s="14" t="s">
        <v>13</v>
      </c>
      <c r="G78" s="14">
        <v>144</v>
      </c>
    </row>
    <row r="79" spans="1:7" ht="76.5" x14ac:dyDescent="0.25">
      <c r="A79" s="3" t="s">
        <v>59</v>
      </c>
      <c r="B79" s="9" t="s">
        <v>58</v>
      </c>
      <c r="C79" s="180" t="s">
        <v>194</v>
      </c>
      <c r="D79" s="12" t="s">
        <v>308</v>
      </c>
      <c r="E79" s="16"/>
      <c r="F79" s="14" t="s">
        <v>13</v>
      </c>
      <c r="G79" s="14">
        <v>1</v>
      </c>
    </row>
    <row r="80" spans="1:7" ht="55.5" customHeight="1" x14ac:dyDescent="0.25">
      <c r="A80" s="3" t="s">
        <v>62</v>
      </c>
      <c r="B80" s="4" t="s">
        <v>218</v>
      </c>
      <c r="C80" s="13" t="s">
        <v>216</v>
      </c>
      <c r="D80" s="3" t="s">
        <v>217</v>
      </c>
      <c r="E80" s="3" t="s">
        <v>47</v>
      </c>
      <c r="F80" s="14">
        <v>248</v>
      </c>
      <c r="G80" s="14" t="s">
        <v>13</v>
      </c>
    </row>
    <row r="81" spans="1:7" ht="63.75" x14ac:dyDescent="0.25">
      <c r="A81" s="3" t="s">
        <v>62</v>
      </c>
      <c r="B81" s="3" t="s">
        <v>64</v>
      </c>
      <c r="C81" s="13" t="s">
        <v>63</v>
      </c>
      <c r="D81" s="3" t="s">
        <v>231</v>
      </c>
      <c r="E81" s="3" t="s">
        <v>306</v>
      </c>
      <c r="F81" s="14">
        <v>4</v>
      </c>
      <c r="G81" s="14" t="s">
        <v>13</v>
      </c>
    </row>
    <row r="82" spans="1:7" ht="63.75" x14ac:dyDescent="0.25">
      <c r="A82" s="3" t="s">
        <v>62</v>
      </c>
      <c r="B82" s="4" t="s">
        <v>66</v>
      </c>
      <c r="C82" s="13" t="s">
        <v>70</v>
      </c>
      <c r="D82" s="3" t="s">
        <v>228</v>
      </c>
      <c r="E82" s="3" t="s">
        <v>306</v>
      </c>
      <c r="F82" s="14">
        <v>4</v>
      </c>
      <c r="G82" s="14" t="s">
        <v>13</v>
      </c>
    </row>
    <row r="83" spans="1:7" ht="63.75" x14ac:dyDescent="0.25">
      <c r="A83" s="3" t="s">
        <v>62</v>
      </c>
      <c r="B83" s="4" t="s">
        <v>69</v>
      </c>
      <c r="C83" s="13" t="s">
        <v>71</v>
      </c>
      <c r="D83" s="3" t="s">
        <v>231</v>
      </c>
      <c r="E83" s="3" t="s">
        <v>307</v>
      </c>
      <c r="F83" s="14">
        <v>6</v>
      </c>
      <c r="G83" s="14" t="s">
        <v>13</v>
      </c>
    </row>
    <row r="84" spans="1:7" ht="63.75" x14ac:dyDescent="0.25">
      <c r="A84" s="3" t="s">
        <v>62</v>
      </c>
      <c r="B84" s="4" t="s">
        <v>66</v>
      </c>
      <c r="C84" s="13" t="s">
        <v>72</v>
      </c>
      <c r="D84" s="3" t="s">
        <v>225</v>
      </c>
      <c r="E84" s="3" t="s">
        <v>306</v>
      </c>
      <c r="F84" s="14">
        <v>2</v>
      </c>
      <c r="G84" s="14" t="s">
        <v>13</v>
      </c>
    </row>
    <row r="85" spans="1:7" ht="63.75" x14ac:dyDescent="0.25">
      <c r="A85" s="3" t="s">
        <v>62</v>
      </c>
      <c r="B85" s="4" t="s">
        <v>66</v>
      </c>
      <c r="C85" s="13" t="s">
        <v>73</v>
      </c>
      <c r="D85" s="3" t="s">
        <v>244</v>
      </c>
      <c r="E85" s="3" t="s">
        <v>306</v>
      </c>
      <c r="F85" s="14">
        <v>2</v>
      </c>
      <c r="G85" s="14" t="s">
        <v>13</v>
      </c>
    </row>
    <row r="86" spans="1:7" ht="63.75" x14ac:dyDescent="0.25">
      <c r="A86" s="3" t="s">
        <v>62</v>
      </c>
      <c r="B86" s="4" t="s">
        <v>65</v>
      </c>
      <c r="C86" s="13" t="s">
        <v>75</v>
      </c>
      <c r="D86" s="3" t="s">
        <v>229</v>
      </c>
      <c r="E86" s="3" t="s">
        <v>48</v>
      </c>
      <c r="F86" s="14">
        <v>2</v>
      </c>
      <c r="G86" s="14" t="s">
        <v>13</v>
      </c>
    </row>
    <row r="87" spans="1:7" ht="63.75" x14ac:dyDescent="0.25">
      <c r="A87" s="3" t="s">
        <v>62</v>
      </c>
      <c r="B87" s="4" t="s">
        <v>69</v>
      </c>
      <c r="C87" s="13" t="s">
        <v>76</v>
      </c>
      <c r="D87" s="3" t="s">
        <v>229</v>
      </c>
      <c r="E87" s="3" t="s">
        <v>306</v>
      </c>
      <c r="F87" s="14">
        <v>3</v>
      </c>
      <c r="G87" s="14" t="s">
        <v>13</v>
      </c>
    </row>
    <row r="88" spans="1:7" ht="63.75" x14ac:dyDescent="0.25">
      <c r="A88" s="3" t="s">
        <v>62</v>
      </c>
      <c r="B88" s="4" t="s">
        <v>65</v>
      </c>
      <c r="C88" s="13" t="s">
        <v>77</v>
      </c>
      <c r="D88" s="3" t="s">
        <v>245</v>
      </c>
      <c r="E88" s="3" t="s">
        <v>306</v>
      </c>
      <c r="F88" s="14">
        <v>5</v>
      </c>
      <c r="G88" s="14" t="s">
        <v>13</v>
      </c>
    </row>
    <row r="89" spans="1:7" ht="63.75" x14ac:dyDescent="0.25">
      <c r="A89" s="3" t="s">
        <v>62</v>
      </c>
      <c r="B89" s="4" t="s">
        <v>66</v>
      </c>
      <c r="C89" s="13" t="s">
        <v>78</v>
      </c>
      <c r="D89" s="3" t="s">
        <v>246</v>
      </c>
      <c r="E89" s="3" t="s">
        <v>307</v>
      </c>
      <c r="F89" s="14">
        <v>2</v>
      </c>
      <c r="G89" s="14" t="s">
        <v>13</v>
      </c>
    </row>
    <row r="90" spans="1:7" ht="63.75" x14ac:dyDescent="0.25">
      <c r="A90" s="3" t="s">
        <v>62</v>
      </c>
      <c r="B90" s="4" t="s">
        <v>66</v>
      </c>
      <c r="C90" s="13" t="s">
        <v>79</v>
      </c>
      <c r="D90" s="3" t="s">
        <v>231</v>
      </c>
      <c r="E90" s="3" t="s">
        <v>306</v>
      </c>
      <c r="F90" s="14">
        <v>5</v>
      </c>
      <c r="G90" s="14" t="s">
        <v>13</v>
      </c>
    </row>
    <row r="91" spans="1:7" ht="63.75" x14ac:dyDescent="0.25">
      <c r="A91" s="3" t="s">
        <v>62</v>
      </c>
      <c r="B91" s="9" t="s">
        <v>46</v>
      </c>
      <c r="C91" s="131" t="s">
        <v>221</v>
      </c>
      <c r="D91" s="12" t="s">
        <v>57</v>
      </c>
      <c r="E91" s="3" t="s">
        <v>47</v>
      </c>
      <c r="F91" s="14" t="s">
        <v>13</v>
      </c>
      <c r="G91" s="14">
        <v>35</v>
      </c>
    </row>
    <row r="92" spans="1:7" ht="63.75" x14ac:dyDescent="0.25">
      <c r="A92" s="3" t="s">
        <v>62</v>
      </c>
      <c r="B92" s="9" t="s">
        <v>58</v>
      </c>
      <c r="C92" s="131" t="s">
        <v>192</v>
      </c>
      <c r="D92" s="12" t="s">
        <v>302</v>
      </c>
      <c r="E92" s="16"/>
      <c r="F92" s="14" t="s">
        <v>13</v>
      </c>
      <c r="G92" s="14">
        <v>5</v>
      </c>
    </row>
    <row r="93" spans="1:7" ht="51" x14ac:dyDescent="0.25">
      <c r="A93" s="3" t="s">
        <v>80</v>
      </c>
      <c r="B93" s="10" t="s">
        <v>82</v>
      </c>
      <c r="C93" s="13" t="s">
        <v>81</v>
      </c>
      <c r="D93" s="13" t="s">
        <v>225</v>
      </c>
      <c r="E93" s="3" t="s">
        <v>49</v>
      </c>
      <c r="F93" s="14">
        <v>11</v>
      </c>
      <c r="G93" s="14" t="s">
        <v>13</v>
      </c>
    </row>
    <row r="94" spans="1:7" ht="51" x14ac:dyDescent="0.25">
      <c r="A94" s="3" t="s">
        <v>80</v>
      </c>
      <c r="B94" s="10" t="s">
        <v>82</v>
      </c>
      <c r="C94" s="13" t="s">
        <v>83</v>
      </c>
      <c r="D94" s="3" t="s">
        <v>247</v>
      </c>
      <c r="E94" s="3" t="s">
        <v>49</v>
      </c>
      <c r="F94" s="14">
        <v>1</v>
      </c>
      <c r="G94" s="14" t="s">
        <v>13</v>
      </c>
    </row>
    <row r="95" spans="1:7" ht="51" x14ac:dyDescent="0.25">
      <c r="A95" s="3" t="s">
        <v>80</v>
      </c>
      <c r="B95" s="10" t="s">
        <v>82</v>
      </c>
      <c r="C95" s="13" t="s">
        <v>84</v>
      </c>
      <c r="D95" s="3" t="s">
        <v>248</v>
      </c>
      <c r="E95" s="3" t="s">
        <v>49</v>
      </c>
      <c r="F95" s="14">
        <v>2</v>
      </c>
      <c r="G95" s="14" t="s">
        <v>13</v>
      </c>
    </row>
    <row r="96" spans="1:7" ht="51" x14ac:dyDescent="0.25">
      <c r="A96" s="3" t="s">
        <v>80</v>
      </c>
      <c r="B96" s="10" t="s">
        <v>82</v>
      </c>
      <c r="C96" s="13" t="s">
        <v>85</v>
      </c>
      <c r="D96" s="3" t="s">
        <v>229</v>
      </c>
      <c r="E96" s="3" t="s">
        <v>49</v>
      </c>
      <c r="F96" s="14">
        <v>9</v>
      </c>
      <c r="G96" s="14" t="s">
        <v>13</v>
      </c>
    </row>
    <row r="97" spans="1:7" ht="51" x14ac:dyDescent="0.25">
      <c r="A97" s="3" t="s">
        <v>80</v>
      </c>
      <c r="B97" s="10" t="s">
        <v>82</v>
      </c>
      <c r="C97" s="13" t="s">
        <v>36</v>
      </c>
      <c r="D97" s="3" t="s">
        <v>231</v>
      </c>
      <c r="E97" s="3" t="s">
        <v>49</v>
      </c>
      <c r="F97" s="14">
        <v>3</v>
      </c>
      <c r="G97" s="14" t="s">
        <v>13</v>
      </c>
    </row>
    <row r="98" spans="1:7" ht="51" x14ac:dyDescent="0.25">
      <c r="A98" s="3" t="s">
        <v>80</v>
      </c>
      <c r="B98" s="10" t="s">
        <v>82</v>
      </c>
      <c r="C98" s="13" t="s">
        <v>86</v>
      </c>
      <c r="D98" s="3" t="s">
        <v>249</v>
      </c>
      <c r="E98" s="3" t="s">
        <v>49</v>
      </c>
      <c r="F98" s="14">
        <v>12</v>
      </c>
      <c r="G98" s="14" t="s">
        <v>13</v>
      </c>
    </row>
    <row r="99" spans="1:7" ht="51" x14ac:dyDescent="0.25">
      <c r="A99" s="3" t="s">
        <v>80</v>
      </c>
      <c r="B99" s="5" t="s">
        <v>65</v>
      </c>
      <c r="C99" s="13" t="s">
        <v>68</v>
      </c>
      <c r="D99" s="13" t="s">
        <v>229</v>
      </c>
      <c r="E99" s="3" t="s">
        <v>49</v>
      </c>
      <c r="F99" s="14">
        <v>3</v>
      </c>
      <c r="G99" s="14" t="s">
        <v>13</v>
      </c>
    </row>
    <row r="100" spans="1:7" ht="51" x14ac:dyDescent="0.25">
      <c r="A100" s="3" t="s">
        <v>80</v>
      </c>
      <c r="B100" s="5" t="s">
        <v>66</v>
      </c>
      <c r="C100" s="13" t="s">
        <v>67</v>
      </c>
      <c r="D100" s="13" t="s">
        <v>246</v>
      </c>
      <c r="E100" s="3" t="s">
        <v>49</v>
      </c>
      <c r="F100" s="14">
        <v>2</v>
      </c>
      <c r="G100" s="14" t="s">
        <v>13</v>
      </c>
    </row>
    <row r="101" spans="1:7" ht="51" x14ac:dyDescent="0.25">
      <c r="A101" s="3" t="s">
        <v>80</v>
      </c>
      <c r="B101" s="5" t="s">
        <v>12</v>
      </c>
      <c r="C101" s="108" t="s">
        <v>190</v>
      </c>
      <c r="D101" s="3" t="s">
        <v>293</v>
      </c>
      <c r="E101" s="3"/>
      <c r="F101" s="14" t="s">
        <v>13</v>
      </c>
      <c r="G101" s="179">
        <v>2500</v>
      </c>
    </row>
    <row r="102" spans="1:7" ht="51" x14ac:dyDescent="0.25">
      <c r="A102" s="3" t="s">
        <v>80</v>
      </c>
      <c r="B102" s="5" t="s">
        <v>10</v>
      </c>
      <c r="C102" s="13" t="s">
        <v>191</v>
      </c>
      <c r="D102" s="19"/>
      <c r="E102" s="19"/>
      <c r="F102" s="14" t="s">
        <v>13</v>
      </c>
      <c r="G102" s="14">
        <v>111</v>
      </c>
    </row>
    <row r="103" spans="1:7" ht="51" x14ac:dyDescent="0.25">
      <c r="A103" s="3" t="s">
        <v>80</v>
      </c>
      <c r="B103" s="9" t="s">
        <v>58</v>
      </c>
      <c r="C103" s="131" t="s">
        <v>192</v>
      </c>
      <c r="D103" s="12" t="s">
        <v>302</v>
      </c>
      <c r="E103" s="16"/>
      <c r="F103" s="14" t="s">
        <v>13</v>
      </c>
      <c r="G103" s="14">
        <v>2</v>
      </c>
    </row>
    <row r="104" spans="1:7" ht="76.5" x14ac:dyDescent="0.25">
      <c r="A104" s="3" t="s">
        <v>80</v>
      </c>
      <c r="B104" s="9" t="s">
        <v>89</v>
      </c>
      <c r="C104" s="131" t="s">
        <v>219</v>
      </c>
      <c r="D104" s="12" t="s">
        <v>303</v>
      </c>
      <c r="E104" s="16"/>
      <c r="F104" s="14" t="s">
        <v>13</v>
      </c>
      <c r="G104" s="14">
        <v>3</v>
      </c>
    </row>
  </sheetData>
  <mergeCells count="1">
    <mergeCell ref="A2:G2"/>
  </mergeCells>
  <pageMargins left="0.59055118110236227" right="0.31496062992125984" top="0.35433070866141736" bottom="0.35433070866141736" header="0.11811023622047245" footer="0.11811023622047245"/>
  <pageSetup paperSize="8" scale="62" fitToHeight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topLeftCell="A18" workbookViewId="0">
      <selection activeCell="D19" sqref="D19"/>
    </sheetView>
  </sheetViews>
  <sheetFormatPr defaultColWidth="8.7109375" defaultRowHeight="15" outlineLevelRow="1" outlineLevelCol="1" x14ac:dyDescent="0.25"/>
  <cols>
    <col min="1" max="1" width="22" customWidth="1"/>
    <col min="2" max="2" width="17.42578125" customWidth="1"/>
    <col min="3" max="3" width="11.42578125" customWidth="1"/>
    <col min="4" max="4" width="15.5703125" customWidth="1"/>
    <col min="5" max="5" width="12.5703125" customWidth="1"/>
    <col min="6" max="6" width="10" bestFit="1" customWidth="1"/>
    <col min="7" max="7" width="6.5703125" bestFit="1" customWidth="1"/>
    <col min="8" max="8" width="7.5703125" bestFit="1" customWidth="1"/>
    <col min="9" max="9" width="7.85546875" bestFit="1" customWidth="1"/>
    <col min="10" max="10" width="8.5703125" customWidth="1"/>
    <col min="11" max="11" width="7.28515625" customWidth="1"/>
    <col min="13" max="13" width="6.140625" bestFit="1" customWidth="1"/>
    <col min="14" max="14" width="6.85546875" customWidth="1"/>
    <col min="15" max="15" width="7.28515625" customWidth="1"/>
    <col min="16" max="16" width="4" bestFit="1" customWidth="1"/>
    <col min="18" max="18" width="7.140625" customWidth="1"/>
    <col min="19" max="19" width="4" bestFit="1" customWidth="1"/>
    <col min="20" max="20" width="7.140625" customWidth="1"/>
    <col min="21" max="21" width="5.5703125" customWidth="1"/>
    <col min="22" max="23" width="5.42578125" bestFit="1" customWidth="1"/>
    <col min="24" max="24" width="7" customWidth="1"/>
    <col min="25" max="25" width="5.5703125" customWidth="1"/>
    <col min="26" max="27" width="5.42578125" bestFit="1" customWidth="1"/>
    <col min="28" max="28" width="7.5703125" bestFit="1" customWidth="1"/>
    <col min="29" max="29" width="7.140625" customWidth="1"/>
    <col min="30" max="30" width="4.42578125" customWidth="1"/>
    <col min="31" max="32" width="3.28515625" bestFit="1" customWidth="1"/>
    <col min="34" max="34" width="5.42578125" customWidth="1"/>
    <col min="35" max="35" width="4.42578125" customWidth="1"/>
    <col min="36" max="36" width="4" bestFit="1" customWidth="1"/>
    <col min="37" max="37" width="4.85546875" bestFit="1" customWidth="1"/>
    <col min="38" max="38" width="6.7109375" customWidth="1"/>
    <col min="39" max="39" width="4" bestFit="1" customWidth="1"/>
    <col min="40" max="40" width="7.5703125" bestFit="1" customWidth="1"/>
    <col min="42" max="42" width="7" bestFit="1" customWidth="1"/>
    <col min="43" max="43" width="5.28515625" customWidth="1"/>
    <col min="44" max="44" width="3.28515625" bestFit="1" customWidth="1"/>
    <col min="45" max="45" width="6.7109375" customWidth="1"/>
    <col min="47" max="47" width="10.28515625" customWidth="1"/>
    <col min="48" max="48" width="10.140625" customWidth="1"/>
    <col min="49" max="49" width="8.7109375" style="99" hidden="1" customWidth="1" outlineLevel="1"/>
    <col min="50" max="50" width="12.5703125" style="99" hidden="1" customWidth="1" outlineLevel="1"/>
    <col min="51" max="51" width="9.5703125" hidden="1" customWidth="1" outlineLevel="1"/>
    <col min="52" max="52" width="8.7109375" collapsed="1"/>
  </cols>
  <sheetData>
    <row r="1" spans="1:5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202" t="s">
        <v>257</v>
      </c>
      <c r="AM1" s="202"/>
      <c r="AN1" s="202"/>
      <c r="AO1" s="202"/>
      <c r="AP1" s="202"/>
      <c r="AQ1" s="202"/>
      <c r="AR1" s="202"/>
      <c r="AS1" s="202"/>
      <c r="AT1" s="202"/>
      <c r="AU1" s="202"/>
      <c r="AV1" s="202"/>
    </row>
    <row r="2" spans="1:51" x14ac:dyDescent="0.25">
      <c r="A2" s="203" t="s">
        <v>256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</row>
    <row r="3" spans="1:5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51" x14ac:dyDescent="0.25">
      <c r="A4" s="191" t="s">
        <v>5</v>
      </c>
      <c r="B4" s="191" t="s">
        <v>261</v>
      </c>
      <c r="C4" s="193" t="s">
        <v>8</v>
      </c>
      <c r="D4" s="193" t="s">
        <v>262</v>
      </c>
      <c r="E4" s="193" t="s">
        <v>263</v>
      </c>
      <c r="F4" s="198" t="s">
        <v>97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200"/>
      <c r="R4" s="198" t="s">
        <v>98</v>
      </c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200"/>
      <c r="AU4" s="191" t="s">
        <v>258</v>
      </c>
      <c r="AV4" s="191" t="s">
        <v>267</v>
      </c>
      <c r="AW4" s="193" t="s">
        <v>148</v>
      </c>
      <c r="AX4" s="193" t="s">
        <v>187</v>
      </c>
      <c r="AY4" s="191" t="s">
        <v>186</v>
      </c>
    </row>
    <row r="5" spans="1:51" ht="57" customHeight="1" x14ac:dyDescent="0.25">
      <c r="A5" s="192"/>
      <c r="B5" s="192"/>
      <c r="C5" s="194"/>
      <c r="D5" s="194"/>
      <c r="E5" s="194"/>
      <c r="F5" s="195" t="s">
        <v>99</v>
      </c>
      <c r="G5" s="195"/>
      <c r="H5" s="195"/>
      <c r="I5" s="195"/>
      <c r="J5" s="195" t="s">
        <v>100</v>
      </c>
      <c r="K5" s="195"/>
      <c r="L5" s="195"/>
      <c r="M5" s="195"/>
      <c r="N5" s="195" t="s">
        <v>176</v>
      </c>
      <c r="O5" s="195"/>
      <c r="P5" s="195"/>
      <c r="Q5" s="196" t="s">
        <v>105</v>
      </c>
      <c r="R5" s="195" t="s">
        <v>101</v>
      </c>
      <c r="S5" s="195"/>
      <c r="T5" s="195"/>
      <c r="U5" s="195" t="s">
        <v>112</v>
      </c>
      <c r="V5" s="195"/>
      <c r="W5" s="195"/>
      <c r="X5" s="195"/>
      <c r="Y5" s="195" t="s">
        <v>106</v>
      </c>
      <c r="Z5" s="195"/>
      <c r="AA5" s="195"/>
      <c r="AB5" s="195"/>
      <c r="AC5" s="195"/>
      <c r="AD5" s="195" t="s">
        <v>102</v>
      </c>
      <c r="AE5" s="195"/>
      <c r="AF5" s="195"/>
      <c r="AG5" s="195"/>
      <c r="AH5" s="195"/>
      <c r="AI5" s="195" t="s">
        <v>103</v>
      </c>
      <c r="AJ5" s="195"/>
      <c r="AK5" s="195"/>
      <c r="AL5" s="195" t="s">
        <v>117</v>
      </c>
      <c r="AM5" s="195"/>
      <c r="AN5" s="195"/>
      <c r="AO5" s="195"/>
      <c r="AP5" s="195"/>
      <c r="AQ5" s="198" t="s">
        <v>118</v>
      </c>
      <c r="AR5" s="199"/>
      <c r="AS5" s="200"/>
      <c r="AT5" s="196" t="s">
        <v>119</v>
      </c>
      <c r="AU5" s="192"/>
      <c r="AV5" s="192"/>
      <c r="AW5" s="194"/>
      <c r="AX5" s="194"/>
      <c r="AY5" s="192"/>
    </row>
    <row r="6" spans="1:51" ht="164.25" customHeight="1" x14ac:dyDescent="0.25">
      <c r="A6" s="192"/>
      <c r="B6" s="192"/>
      <c r="C6" s="194"/>
      <c r="D6" s="194"/>
      <c r="E6" s="194"/>
      <c r="F6" s="91" t="s">
        <v>108</v>
      </c>
      <c r="G6" s="21" t="s">
        <v>107</v>
      </c>
      <c r="H6" s="21" t="s">
        <v>109</v>
      </c>
      <c r="I6" s="91" t="s">
        <v>104</v>
      </c>
      <c r="J6" s="91" t="s">
        <v>166</v>
      </c>
      <c r="K6" s="91" t="s">
        <v>110</v>
      </c>
      <c r="L6" s="91" t="s">
        <v>120</v>
      </c>
      <c r="M6" s="91" t="s">
        <v>104</v>
      </c>
      <c r="N6" s="91" t="s">
        <v>167</v>
      </c>
      <c r="O6" s="91" t="s">
        <v>110</v>
      </c>
      <c r="P6" s="91" t="s">
        <v>104</v>
      </c>
      <c r="Q6" s="197"/>
      <c r="R6" s="91" t="s">
        <v>168</v>
      </c>
      <c r="S6" s="21" t="s">
        <v>121</v>
      </c>
      <c r="T6" s="91" t="s">
        <v>104</v>
      </c>
      <c r="U6" s="91" t="s">
        <v>169</v>
      </c>
      <c r="V6" s="21" t="s">
        <v>173</v>
      </c>
      <c r="W6" s="91" t="s">
        <v>174</v>
      </c>
      <c r="X6" s="91" t="s">
        <v>104</v>
      </c>
      <c r="Y6" s="91" t="s">
        <v>170</v>
      </c>
      <c r="Z6" s="21" t="s">
        <v>122</v>
      </c>
      <c r="AA6" s="91" t="s">
        <v>123</v>
      </c>
      <c r="AB6" s="91" t="s">
        <v>111</v>
      </c>
      <c r="AC6" s="91" t="s">
        <v>104</v>
      </c>
      <c r="AD6" s="91" t="s">
        <v>171</v>
      </c>
      <c r="AE6" s="21" t="s">
        <v>113</v>
      </c>
      <c r="AF6" s="91" t="s">
        <v>114</v>
      </c>
      <c r="AG6" s="91" t="s">
        <v>111</v>
      </c>
      <c r="AH6" s="91" t="s">
        <v>104</v>
      </c>
      <c r="AI6" s="91" t="s">
        <v>172</v>
      </c>
      <c r="AJ6" s="91" t="s">
        <v>121</v>
      </c>
      <c r="AK6" s="91" t="s">
        <v>104</v>
      </c>
      <c r="AL6" s="91" t="s">
        <v>116</v>
      </c>
      <c r="AM6" s="21" t="s">
        <v>107</v>
      </c>
      <c r="AN6" s="21" t="s">
        <v>109</v>
      </c>
      <c r="AO6" s="106" t="s">
        <v>185</v>
      </c>
      <c r="AP6" s="91" t="s">
        <v>104</v>
      </c>
      <c r="AQ6" s="91" t="s">
        <v>115</v>
      </c>
      <c r="AR6" s="91" t="s">
        <v>121</v>
      </c>
      <c r="AS6" s="91" t="s">
        <v>104</v>
      </c>
      <c r="AT6" s="197"/>
      <c r="AU6" s="192"/>
      <c r="AV6" s="192"/>
      <c r="AW6" s="194"/>
      <c r="AX6" s="194"/>
      <c r="AY6" s="192"/>
    </row>
    <row r="7" spans="1:51" ht="123.75" x14ac:dyDescent="0.25">
      <c r="A7" s="22" t="s">
        <v>51</v>
      </c>
      <c r="B7" s="27" t="s">
        <v>305</v>
      </c>
      <c r="C7" s="22" t="s">
        <v>196</v>
      </c>
      <c r="D7" s="22" t="s">
        <v>200</v>
      </c>
      <c r="E7" s="22" t="s">
        <v>47</v>
      </c>
      <c r="F7" s="77">
        <v>5180.7</v>
      </c>
      <c r="G7" s="80">
        <v>1</v>
      </c>
      <c r="H7" s="77">
        <v>1</v>
      </c>
      <c r="I7" s="77">
        <f>F7*G7*H7</f>
        <v>5180.7</v>
      </c>
      <c r="J7" s="80">
        <v>21299.200000000001</v>
      </c>
      <c r="K7" s="118">
        <v>2.155E-2</v>
      </c>
      <c r="L7" s="77">
        <v>1</v>
      </c>
      <c r="M7" s="77">
        <f>J7*K7*L7</f>
        <v>458.99776000000003</v>
      </c>
      <c r="N7" s="77">
        <v>1675</v>
      </c>
      <c r="O7" s="118">
        <v>2.48E-3</v>
      </c>
      <c r="P7" s="77">
        <f>N7*O7</f>
        <v>4.1539999999999999</v>
      </c>
      <c r="Q7" s="77">
        <f t="shared" ref="Q7:Q29" si="0">I7+M7+P7</f>
        <v>5643.8517600000005</v>
      </c>
      <c r="R7" s="77">
        <v>1940.2</v>
      </c>
      <c r="S7" s="77">
        <v>1</v>
      </c>
      <c r="T7" s="77">
        <f t="shared" ref="T7:T19" si="1">R7*S7</f>
        <v>1940.2</v>
      </c>
      <c r="U7" s="77">
        <v>575</v>
      </c>
      <c r="V7" s="77">
        <v>1</v>
      </c>
      <c r="W7" s="77">
        <v>1</v>
      </c>
      <c r="X7" s="77">
        <f t="shared" ref="X7:X19" si="2">U7*V7*W7</f>
        <v>575</v>
      </c>
      <c r="Y7" s="77">
        <v>370.4</v>
      </c>
      <c r="Z7" s="77">
        <v>1</v>
      </c>
      <c r="AA7" s="77">
        <v>1</v>
      </c>
      <c r="AB7" s="77">
        <v>1.8</v>
      </c>
      <c r="AC7" s="77">
        <f t="shared" ref="AC7:AC19" si="3">Y7*Z7*AA7*AB7</f>
        <v>666.72</v>
      </c>
      <c r="AD7" s="77">
        <v>78.2</v>
      </c>
      <c r="AE7" s="77">
        <v>1</v>
      </c>
      <c r="AF7" s="77">
        <v>1</v>
      </c>
      <c r="AG7" s="77">
        <v>1</v>
      </c>
      <c r="AH7" s="77">
        <f t="shared" ref="AH7:AH19" si="4">AD7*AE7*AF7*AG7</f>
        <v>78.2</v>
      </c>
      <c r="AI7" s="80">
        <v>1.0900000000000001</v>
      </c>
      <c r="AJ7" s="77">
        <v>1</v>
      </c>
      <c r="AK7" s="80">
        <f>AI7*AJ7</f>
        <v>1.0900000000000001</v>
      </c>
      <c r="AL7" s="77">
        <f t="shared" ref="AL7:AL19" si="5">F7*0.38</f>
        <v>1968.6659999999999</v>
      </c>
      <c r="AM7" s="80">
        <v>1</v>
      </c>
      <c r="AN7" s="77">
        <v>1</v>
      </c>
      <c r="AO7" s="119">
        <v>1</v>
      </c>
      <c r="AP7" s="77">
        <f>AL7*AM7*AN7*AO7</f>
        <v>1968.6659999999999</v>
      </c>
      <c r="AQ7" s="77">
        <v>326</v>
      </c>
      <c r="AR7" s="77">
        <v>1</v>
      </c>
      <c r="AS7" s="77">
        <f>AQ7*AR7</f>
        <v>326</v>
      </c>
      <c r="AT7" s="77">
        <f t="shared" ref="AT7:AT29" si="6">T7+X7+AC7+AH7+AK7+AP7+AS7</f>
        <v>5555.8760000000002</v>
      </c>
      <c r="AU7" s="77">
        <f t="shared" ref="AU7:AU29" si="7">F7+J7+N7+R7+U7+Y7+AD7+AI7+AL7+AQ7</f>
        <v>33414.456000000006</v>
      </c>
      <c r="AV7" s="77">
        <f t="shared" ref="AV7:AV29" si="8">Q7+AT7</f>
        <v>11199.727760000002</v>
      </c>
      <c r="AW7" s="120">
        <v>84</v>
      </c>
      <c r="AX7" s="120">
        <f t="shared" ref="AX7:AX9" si="9">AV7*AW7</f>
        <v>940777.13184000016</v>
      </c>
      <c r="AY7" s="121"/>
    </row>
    <row r="8" spans="1:51" ht="123.75" x14ac:dyDescent="0.25">
      <c r="A8" s="22" t="s">
        <v>51</v>
      </c>
      <c r="B8" s="27" t="s">
        <v>305</v>
      </c>
      <c r="C8" s="22" t="s">
        <v>196</v>
      </c>
      <c r="D8" s="22" t="s">
        <v>200</v>
      </c>
      <c r="E8" s="22" t="s">
        <v>47</v>
      </c>
      <c r="F8" s="77">
        <v>5180.7</v>
      </c>
      <c r="G8" s="80">
        <v>1.25</v>
      </c>
      <c r="H8" s="77">
        <v>1</v>
      </c>
      <c r="I8" s="77">
        <f t="shared" ref="I8:I41" si="10">F8*G8*H8</f>
        <v>6475.875</v>
      </c>
      <c r="J8" s="80">
        <v>21299.200000000001</v>
      </c>
      <c r="K8" s="118">
        <v>2.155E-2</v>
      </c>
      <c r="L8" s="77">
        <v>1</v>
      </c>
      <c r="M8" s="77">
        <f t="shared" ref="M8:M9" si="11">J8*K8*L8</f>
        <v>458.99776000000003</v>
      </c>
      <c r="N8" s="77">
        <v>1675</v>
      </c>
      <c r="O8" s="118">
        <v>2.48E-3</v>
      </c>
      <c r="P8" s="77">
        <f t="shared" ref="P8:P41" si="12">N8*O8</f>
        <v>4.1539999999999999</v>
      </c>
      <c r="Q8" s="77">
        <f t="shared" si="0"/>
        <v>6939.0267600000006</v>
      </c>
      <c r="R8" s="77">
        <v>1940.2</v>
      </c>
      <c r="S8" s="77">
        <v>1</v>
      </c>
      <c r="T8" s="77">
        <f t="shared" si="1"/>
        <v>1940.2</v>
      </c>
      <c r="U8" s="77">
        <v>575</v>
      </c>
      <c r="V8" s="77">
        <v>1</v>
      </c>
      <c r="W8" s="77">
        <v>1</v>
      </c>
      <c r="X8" s="77">
        <f t="shared" si="2"/>
        <v>575</v>
      </c>
      <c r="Y8" s="77">
        <v>370.4</v>
      </c>
      <c r="Z8" s="77">
        <v>1</v>
      </c>
      <c r="AA8" s="77">
        <v>1</v>
      </c>
      <c r="AB8" s="77">
        <v>1.8</v>
      </c>
      <c r="AC8" s="77">
        <f t="shared" si="3"/>
        <v>666.72</v>
      </c>
      <c r="AD8" s="77">
        <v>78.2</v>
      </c>
      <c r="AE8" s="77">
        <v>1</v>
      </c>
      <c r="AF8" s="77">
        <v>1</v>
      </c>
      <c r="AG8" s="77">
        <v>1</v>
      </c>
      <c r="AH8" s="77">
        <f t="shared" si="4"/>
        <v>78.2</v>
      </c>
      <c r="AI8" s="80">
        <v>1.0900000000000001</v>
      </c>
      <c r="AJ8" s="77">
        <v>1</v>
      </c>
      <c r="AK8" s="80">
        <f t="shared" ref="AK8:AK9" si="13">AI8*AJ8</f>
        <v>1.0900000000000001</v>
      </c>
      <c r="AL8" s="77">
        <f t="shared" si="5"/>
        <v>1968.6659999999999</v>
      </c>
      <c r="AM8" s="80">
        <v>1.25</v>
      </c>
      <c r="AN8" s="77">
        <v>1</v>
      </c>
      <c r="AO8" s="119">
        <v>1</v>
      </c>
      <c r="AP8" s="77">
        <f t="shared" ref="AP8:AP41" si="14">AL8*AM8*AN8*AO8</f>
        <v>2460.8325</v>
      </c>
      <c r="AQ8" s="77">
        <v>326</v>
      </c>
      <c r="AR8" s="77">
        <v>1</v>
      </c>
      <c r="AS8" s="77">
        <f t="shared" ref="AS8:AS9" si="15">AQ8*AR8</f>
        <v>326</v>
      </c>
      <c r="AT8" s="77">
        <f t="shared" si="6"/>
        <v>6048.0424999999996</v>
      </c>
      <c r="AU8" s="77">
        <f t="shared" si="7"/>
        <v>33414.456000000006</v>
      </c>
      <c r="AV8" s="77">
        <f t="shared" si="8"/>
        <v>12987.06926</v>
      </c>
      <c r="AW8" s="120">
        <v>108</v>
      </c>
      <c r="AX8" s="120">
        <f t="shared" si="9"/>
        <v>1402603.4800800001</v>
      </c>
      <c r="AY8" s="121"/>
    </row>
    <row r="9" spans="1:51" ht="123.75" x14ac:dyDescent="0.25">
      <c r="A9" s="22" t="s">
        <v>51</v>
      </c>
      <c r="B9" s="27" t="s">
        <v>305</v>
      </c>
      <c r="C9" s="22" t="s">
        <v>196</v>
      </c>
      <c r="D9" s="22" t="s">
        <v>200</v>
      </c>
      <c r="E9" s="22" t="s">
        <v>47</v>
      </c>
      <c r="F9" s="77">
        <v>5180.7</v>
      </c>
      <c r="G9" s="80">
        <v>1</v>
      </c>
      <c r="H9" s="77">
        <v>1</v>
      </c>
      <c r="I9" s="77">
        <f t="shared" si="10"/>
        <v>5180.7</v>
      </c>
      <c r="J9" s="80">
        <v>21299.200000000001</v>
      </c>
      <c r="K9" s="118">
        <v>2.155E-2</v>
      </c>
      <c r="L9" s="77">
        <v>1</v>
      </c>
      <c r="M9" s="77">
        <f t="shared" si="11"/>
        <v>458.99776000000003</v>
      </c>
      <c r="N9" s="77">
        <v>1675</v>
      </c>
      <c r="O9" s="118">
        <v>2.48E-3</v>
      </c>
      <c r="P9" s="77">
        <f t="shared" si="12"/>
        <v>4.1539999999999999</v>
      </c>
      <c r="Q9" s="77">
        <f t="shared" si="0"/>
        <v>5643.8517600000005</v>
      </c>
      <c r="R9" s="77">
        <v>1940.2</v>
      </c>
      <c r="S9" s="77">
        <v>1</v>
      </c>
      <c r="T9" s="77">
        <f t="shared" si="1"/>
        <v>1940.2</v>
      </c>
      <c r="U9" s="77">
        <v>575</v>
      </c>
      <c r="V9" s="77">
        <v>1</v>
      </c>
      <c r="W9" s="77">
        <v>1</v>
      </c>
      <c r="X9" s="77">
        <f t="shared" si="2"/>
        <v>575</v>
      </c>
      <c r="Y9" s="77">
        <v>370.4</v>
      </c>
      <c r="Z9" s="77">
        <v>1</v>
      </c>
      <c r="AA9" s="77">
        <v>1</v>
      </c>
      <c r="AB9" s="77">
        <v>1.8</v>
      </c>
      <c r="AC9" s="77">
        <f t="shared" si="3"/>
        <v>666.72</v>
      </c>
      <c r="AD9" s="77">
        <v>78.2</v>
      </c>
      <c r="AE9" s="77">
        <v>1</v>
      </c>
      <c r="AF9" s="77">
        <v>1</v>
      </c>
      <c r="AG9" s="77">
        <v>1</v>
      </c>
      <c r="AH9" s="77">
        <f t="shared" si="4"/>
        <v>78.2</v>
      </c>
      <c r="AI9" s="80">
        <v>1.0900000000000001</v>
      </c>
      <c r="AJ9" s="77">
        <v>1</v>
      </c>
      <c r="AK9" s="80">
        <f t="shared" si="13"/>
        <v>1.0900000000000001</v>
      </c>
      <c r="AL9" s="77">
        <f t="shared" si="5"/>
        <v>1968.6659999999999</v>
      </c>
      <c r="AM9" s="80">
        <v>1</v>
      </c>
      <c r="AN9" s="77">
        <v>1</v>
      </c>
      <c r="AO9" s="119">
        <v>1.2104999999999999</v>
      </c>
      <c r="AP9" s="77">
        <f t="shared" si="14"/>
        <v>2383.0701929999996</v>
      </c>
      <c r="AQ9" s="77">
        <v>326</v>
      </c>
      <c r="AR9" s="77">
        <v>1</v>
      </c>
      <c r="AS9" s="77">
        <f t="shared" si="15"/>
        <v>326</v>
      </c>
      <c r="AT9" s="77">
        <f t="shared" si="6"/>
        <v>5970.2801929999996</v>
      </c>
      <c r="AU9" s="77">
        <f t="shared" si="7"/>
        <v>33414.456000000006</v>
      </c>
      <c r="AV9" s="77">
        <f t="shared" si="8"/>
        <v>11614.131953</v>
      </c>
      <c r="AW9" s="120">
        <v>118</v>
      </c>
      <c r="AX9" s="120">
        <f t="shared" si="9"/>
        <v>1370467.570454</v>
      </c>
      <c r="AY9" s="121"/>
    </row>
    <row r="10" spans="1:51" ht="123.75" x14ac:dyDescent="0.25">
      <c r="A10" s="22" t="s">
        <v>51</v>
      </c>
      <c r="B10" s="27" t="s">
        <v>305</v>
      </c>
      <c r="C10" s="22" t="s">
        <v>197</v>
      </c>
      <c r="D10" s="22" t="s">
        <v>199</v>
      </c>
      <c r="E10" s="22" t="s">
        <v>47</v>
      </c>
      <c r="F10" s="77">
        <v>5180.7</v>
      </c>
      <c r="G10" s="80">
        <v>1</v>
      </c>
      <c r="H10" s="77">
        <v>1</v>
      </c>
      <c r="I10" s="77">
        <f t="shared" si="10"/>
        <v>5180.7</v>
      </c>
      <c r="J10" s="80">
        <v>21299.200000000001</v>
      </c>
      <c r="K10" s="118">
        <v>2.155E-2</v>
      </c>
      <c r="L10" s="77">
        <v>1</v>
      </c>
      <c r="M10" s="77">
        <f>J10*K10*L10</f>
        <v>458.99776000000003</v>
      </c>
      <c r="N10" s="77">
        <v>1675</v>
      </c>
      <c r="O10" s="118">
        <v>2.48E-3</v>
      </c>
      <c r="P10" s="77">
        <f t="shared" si="12"/>
        <v>4.1539999999999999</v>
      </c>
      <c r="Q10" s="77">
        <f t="shared" si="0"/>
        <v>5643.8517600000005</v>
      </c>
      <c r="R10" s="77">
        <v>1940.2</v>
      </c>
      <c r="S10" s="77">
        <v>1</v>
      </c>
      <c r="T10" s="77">
        <f t="shared" si="1"/>
        <v>1940.2</v>
      </c>
      <c r="U10" s="77">
        <v>575</v>
      </c>
      <c r="V10" s="77">
        <v>1</v>
      </c>
      <c r="W10" s="77">
        <v>1</v>
      </c>
      <c r="X10" s="77">
        <f t="shared" si="2"/>
        <v>575</v>
      </c>
      <c r="Y10" s="77">
        <v>370.4</v>
      </c>
      <c r="Z10" s="77">
        <v>1</v>
      </c>
      <c r="AA10" s="77">
        <v>1</v>
      </c>
      <c r="AB10" s="77">
        <v>1.8</v>
      </c>
      <c r="AC10" s="77">
        <f t="shared" si="3"/>
        <v>666.72</v>
      </c>
      <c r="AD10" s="77">
        <v>78.2</v>
      </c>
      <c r="AE10" s="77">
        <v>1</v>
      </c>
      <c r="AF10" s="77">
        <v>1</v>
      </c>
      <c r="AG10" s="77">
        <v>1</v>
      </c>
      <c r="AH10" s="77">
        <f t="shared" si="4"/>
        <v>78.2</v>
      </c>
      <c r="AI10" s="80">
        <v>1.0900000000000001</v>
      </c>
      <c r="AJ10" s="77">
        <v>1</v>
      </c>
      <c r="AK10" s="80">
        <f>AI10*AJ10</f>
        <v>1.0900000000000001</v>
      </c>
      <c r="AL10" s="77">
        <f t="shared" si="5"/>
        <v>1968.6659999999999</v>
      </c>
      <c r="AM10" s="80">
        <v>1</v>
      </c>
      <c r="AN10" s="77">
        <v>1</v>
      </c>
      <c r="AO10" s="119">
        <v>1</v>
      </c>
      <c r="AP10" s="77">
        <f t="shared" si="14"/>
        <v>1968.6659999999999</v>
      </c>
      <c r="AQ10" s="77">
        <v>326</v>
      </c>
      <c r="AR10" s="77">
        <v>1</v>
      </c>
      <c r="AS10" s="77">
        <f>AQ10*AR10</f>
        <v>326</v>
      </c>
      <c r="AT10" s="77">
        <f t="shared" si="6"/>
        <v>5555.8760000000002</v>
      </c>
      <c r="AU10" s="77">
        <f t="shared" si="7"/>
        <v>33414.456000000006</v>
      </c>
      <c r="AV10" s="77">
        <f t="shared" si="8"/>
        <v>11199.727760000002</v>
      </c>
      <c r="AW10" s="120">
        <v>256</v>
      </c>
      <c r="AX10" s="120">
        <f t="shared" ref="AX10:AX12" si="16">AV10*AW10</f>
        <v>2867130.3065600004</v>
      </c>
      <c r="AY10" s="121"/>
    </row>
    <row r="11" spans="1:51" ht="123.75" x14ac:dyDescent="0.25">
      <c r="A11" s="22" t="s">
        <v>51</v>
      </c>
      <c r="B11" s="27" t="s">
        <v>305</v>
      </c>
      <c r="C11" s="22" t="s">
        <v>197</v>
      </c>
      <c r="D11" s="22" t="s">
        <v>199</v>
      </c>
      <c r="E11" s="22" t="s">
        <v>47</v>
      </c>
      <c r="F11" s="77">
        <v>5180.7</v>
      </c>
      <c r="G11" s="80">
        <v>1.25</v>
      </c>
      <c r="H11" s="77">
        <v>1</v>
      </c>
      <c r="I11" s="77">
        <f t="shared" si="10"/>
        <v>6475.875</v>
      </c>
      <c r="J11" s="80">
        <v>21299.200000000001</v>
      </c>
      <c r="K11" s="118">
        <v>2.155E-2</v>
      </c>
      <c r="L11" s="77">
        <v>1</v>
      </c>
      <c r="M11" s="77">
        <f t="shared" ref="M11:M12" si="17">J11*K11*L11</f>
        <v>458.99776000000003</v>
      </c>
      <c r="N11" s="77">
        <v>1675</v>
      </c>
      <c r="O11" s="118">
        <v>2.48E-3</v>
      </c>
      <c r="P11" s="77">
        <f t="shared" si="12"/>
        <v>4.1539999999999999</v>
      </c>
      <c r="Q11" s="77">
        <f t="shared" si="0"/>
        <v>6939.0267600000006</v>
      </c>
      <c r="R11" s="77">
        <v>1940.2</v>
      </c>
      <c r="S11" s="77">
        <v>1</v>
      </c>
      <c r="T11" s="77">
        <f t="shared" si="1"/>
        <v>1940.2</v>
      </c>
      <c r="U11" s="77">
        <v>575</v>
      </c>
      <c r="V11" s="77">
        <v>1</v>
      </c>
      <c r="W11" s="77">
        <v>1</v>
      </c>
      <c r="X11" s="77">
        <f t="shared" si="2"/>
        <v>575</v>
      </c>
      <c r="Y11" s="77">
        <v>370.4</v>
      </c>
      <c r="Z11" s="77">
        <v>1</v>
      </c>
      <c r="AA11" s="77">
        <v>1</v>
      </c>
      <c r="AB11" s="77">
        <v>1.8</v>
      </c>
      <c r="AC11" s="77">
        <f t="shared" si="3"/>
        <v>666.72</v>
      </c>
      <c r="AD11" s="77">
        <v>78.2</v>
      </c>
      <c r="AE11" s="77">
        <v>1</v>
      </c>
      <c r="AF11" s="77">
        <v>1</v>
      </c>
      <c r="AG11" s="77">
        <v>1</v>
      </c>
      <c r="AH11" s="77">
        <f t="shared" si="4"/>
        <v>78.2</v>
      </c>
      <c r="AI11" s="80">
        <v>1.0900000000000001</v>
      </c>
      <c r="AJ11" s="77">
        <v>1</v>
      </c>
      <c r="AK11" s="80">
        <f t="shared" ref="AK11:AK12" si="18">AI11*AJ11</f>
        <v>1.0900000000000001</v>
      </c>
      <c r="AL11" s="77">
        <f t="shared" si="5"/>
        <v>1968.6659999999999</v>
      </c>
      <c r="AM11" s="80">
        <v>1.25</v>
      </c>
      <c r="AN11" s="77">
        <v>1</v>
      </c>
      <c r="AO11" s="119">
        <v>1</v>
      </c>
      <c r="AP11" s="77">
        <f t="shared" si="14"/>
        <v>2460.8325</v>
      </c>
      <c r="AQ11" s="77">
        <v>326</v>
      </c>
      <c r="AR11" s="77">
        <v>1</v>
      </c>
      <c r="AS11" s="77">
        <f t="shared" ref="AS11:AS12" si="19">AQ11*AR11</f>
        <v>326</v>
      </c>
      <c r="AT11" s="77">
        <f t="shared" si="6"/>
        <v>6048.0424999999996</v>
      </c>
      <c r="AU11" s="77">
        <f t="shared" si="7"/>
        <v>33414.456000000006</v>
      </c>
      <c r="AV11" s="77">
        <f t="shared" si="8"/>
        <v>12987.06926</v>
      </c>
      <c r="AW11" s="120">
        <v>377</v>
      </c>
      <c r="AX11" s="120">
        <f t="shared" si="16"/>
        <v>4896125.1110199997</v>
      </c>
      <c r="AY11" s="121"/>
    </row>
    <row r="12" spans="1:51" ht="123.75" x14ac:dyDescent="0.25">
      <c r="A12" s="22" t="s">
        <v>51</v>
      </c>
      <c r="B12" s="27" t="s">
        <v>305</v>
      </c>
      <c r="C12" s="22" t="s">
        <v>197</v>
      </c>
      <c r="D12" s="22" t="s">
        <v>199</v>
      </c>
      <c r="E12" s="22" t="s">
        <v>47</v>
      </c>
      <c r="F12" s="77">
        <v>5180.7</v>
      </c>
      <c r="G12" s="80">
        <v>1</v>
      </c>
      <c r="H12" s="77">
        <v>1</v>
      </c>
      <c r="I12" s="77">
        <f t="shared" si="10"/>
        <v>5180.7</v>
      </c>
      <c r="J12" s="80">
        <v>21299.200000000001</v>
      </c>
      <c r="K12" s="118">
        <v>2.155E-2</v>
      </c>
      <c r="L12" s="77">
        <v>1</v>
      </c>
      <c r="M12" s="77">
        <f t="shared" si="17"/>
        <v>458.99776000000003</v>
      </c>
      <c r="N12" s="77">
        <v>1675</v>
      </c>
      <c r="O12" s="118">
        <v>2.48E-3</v>
      </c>
      <c r="P12" s="77">
        <f t="shared" si="12"/>
        <v>4.1539999999999999</v>
      </c>
      <c r="Q12" s="77">
        <f t="shared" si="0"/>
        <v>5643.8517600000005</v>
      </c>
      <c r="R12" s="77">
        <v>1940.2</v>
      </c>
      <c r="S12" s="77">
        <v>1</v>
      </c>
      <c r="T12" s="77">
        <f t="shared" si="1"/>
        <v>1940.2</v>
      </c>
      <c r="U12" s="77">
        <v>575</v>
      </c>
      <c r="V12" s="77">
        <v>1</v>
      </c>
      <c r="W12" s="77">
        <v>1</v>
      </c>
      <c r="X12" s="77">
        <f t="shared" si="2"/>
        <v>575</v>
      </c>
      <c r="Y12" s="77">
        <v>370.4</v>
      </c>
      <c r="Z12" s="77">
        <v>1</v>
      </c>
      <c r="AA12" s="77">
        <v>1</v>
      </c>
      <c r="AB12" s="77">
        <v>1.8</v>
      </c>
      <c r="AC12" s="77">
        <f t="shared" si="3"/>
        <v>666.72</v>
      </c>
      <c r="AD12" s="77">
        <v>78.2</v>
      </c>
      <c r="AE12" s="77">
        <v>1</v>
      </c>
      <c r="AF12" s="77">
        <v>1</v>
      </c>
      <c r="AG12" s="77">
        <v>1</v>
      </c>
      <c r="AH12" s="77">
        <f t="shared" si="4"/>
        <v>78.2</v>
      </c>
      <c r="AI12" s="80">
        <v>1.0900000000000001</v>
      </c>
      <c r="AJ12" s="77">
        <v>1</v>
      </c>
      <c r="AK12" s="80">
        <f t="shared" si="18"/>
        <v>1.0900000000000001</v>
      </c>
      <c r="AL12" s="77">
        <f t="shared" si="5"/>
        <v>1968.6659999999999</v>
      </c>
      <c r="AM12" s="80">
        <v>1</v>
      </c>
      <c r="AN12" s="77">
        <v>1</v>
      </c>
      <c r="AO12" s="119">
        <v>1.2104999999999999</v>
      </c>
      <c r="AP12" s="77">
        <f t="shared" si="14"/>
        <v>2383.0701929999996</v>
      </c>
      <c r="AQ12" s="77">
        <v>326</v>
      </c>
      <c r="AR12" s="77">
        <v>1</v>
      </c>
      <c r="AS12" s="77">
        <f t="shared" si="19"/>
        <v>326</v>
      </c>
      <c r="AT12" s="77">
        <f t="shared" si="6"/>
        <v>5970.2801929999996</v>
      </c>
      <c r="AU12" s="77">
        <f t="shared" si="7"/>
        <v>33414.456000000006</v>
      </c>
      <c r="AV12" s="77">
        <f t="shared" si="8"/>
        <v>11614.131953</v>
      </c>
      <c r="AW12" s="120">
        <v>393</v>
      </c>
      <c r="AX12" s="120">
        <f t="shared" si="16"/>
        <v>4564353.8575290004</v>
      </c>
      <c r="AY12" s="121"/>
    </row>
    <row r="13" spans="1:51" ht="135" x14ac:dyDescent="0.25">
      <c r="A13" s="22" t="s">
        <v>51</v>
      </c>
      <c r="B13" s="27" t="s">
        <v>305</v>
      </c>
      <c r="C13" s="22" t="s">
        <v>201</v>
      </c>
      <c r="D13" s="22" t="s">
        <v>198</v>
      </c>
      <c r="E13" s="22" t="s">
        <v>47</v>
      </c>
      <c r="F13" s="77">
        <v>5180.7</v>
      </c>
      <c r="G13" s="80">
        <v>1</v>
      </c>
      <c r="H13" s="77">
        <v>1</v>
      </c>
      <c r="I13" s="77">
        <f t="shared" si="10"/>
        <v>5180.7</v>
      </c>
      <c r="J13" s="80">
        <v>21299.200000000001</v>
      </c>
      <c r="K13" s="118">
        <v>2.155E-2</v>
      </c>
      <c r="L13" s="77">
        <v>1</v>
      </c>
      <c r="M13" s="77">
        <f>J13*K13*L13</f>
        <v>458.99776000000003</v>
      </c>
      <c r="N13" s="77">
        <v>1675</v>
      </c>
      <c r="O13" s="118">
        <v>2.48E-3</v>
      </c>
      <c r="P13" s="77">
        <f t="shared" si="12"/>
        <v>4.1539999999999999</v>
      </c>
      <c r="Q13" s="77">
        <f t="shared" si="0"/>
        <v>5643.8517600000005</v>
      </c>
      <c r="R13" s="77">
        <v>1940.2</v>
      </c>
      <c r="S13" s="77">
        <v>1</v>
      </c>
      <c r="T13" s="77">
        <f t="shared" si="1"/>
        <v>1940.2</v>
      </c>
      <c r="U13" s="77">
        <v>575</v>
      </c>
      <c r="V13" s="77">
        <v>1</v>
      </c>
      <c r="W13" s="77">
        <v>1</v>
      </c>
      <c r="X13" s="77">
        <f t="shared" si="2"/>
        <v>575</v>
      </c>
      <c r="Y13" s="77">
        <v>370.4</v>
      </c>
      <c r="Z13" s="77">
        <v>1</v>
      </c>
      <c r="AA13" s="77">
        <v>1</v>
      </c>
      <c r="AB13" s="77">
        <v>1.8</v>
      </c>
      <c r="AC13" s="77">
        <f t="shared" si="3"/>
        <v>666.72</v>
      </c>
      <c r="AD13" s="77">
        <v>78.2</v>
      </c>
      <c r="AE13" s="77">
        <v>1</v>
      </c>
      <c r="AF13" s="77">
        <v>1</v>
      </c>
      <c r="AG13" s="77">
        <v>1</v>
      </c>
      <c r="AH13" s="77">
        <f t="shared" si="4"/>
        <v>78.2</v>
      </c>
      <c r="AI13" s="80">
        <v>1.0900000000000001</v>
      </c>
      <c r="AJ13" s="77">
        <v>1</v>
      </c>
      <c r="AK13" s="80">
        <f>AI13*AJ13</f>
        <v>1.0900000000000001</v>
      </c>
      <c r="AL13" s="77">
        <f t="shared" si="5"/>
        <v>1968.6659999999999</v>
      </c>
      <c r="AM13" s="80">
        <v>1</v>
      </c>
      <c r="AN13" s="77">
        <v>1</v>
      </c>
      <c r="AO13" s="119">
        <v>1</v>
      </c>
      <c r="AP13" s="77">
        <f t="shared" si="14"/>
        <v>1968.6659999999999</v>
      </c>
      <c r="AQ13" s="77">
        <v>326</v>
      </c>
      <c r="AR13" s="77">
        <v>1</v>
      </c>
      <c r="AS13" s="77">
        <f>AQ13*AR13</f>
        <v>326</v>
      </c>
      <c r="AT13" s="77">
        <f t="shared" si="6"/>
        <v>5555.8760000000002</v>
      </c>
      <c r="AU13" s="77">
        <f t="shared" si="7"/>
        <v>33414.456000000006</v>
      </c>
      <c r="AV13" s="77">
        <f t="shared" si="8"/>
        <v>11199.727760000002</v>
      </c>
      <c r="AW13" s="120">
        <v>8</v>
      </c>
      <c r="AX13" s="120">
        <f t="shared" ref="AX13" si="20">AV13*AW13</f>
        <v>89597.822080000013</v>
      </c>
      <c r="AY13" s="121"/>
    </row>
    <row r="14" spans="1:51" ht="135" x14ac:dyDescent="0.25">
      <c r="A14" s="22" t="s">
        <v>51</v>
      </c>
      <c r="B14" s="27" t="s">
        <v>305</v>
      </c>
      <c r="C14" s="22" t="s">
        <v>201</v>
      </c>
      <c r="D14" s="22" t="s">
        <v>198</v>
      </c>
      <c r="E14" s="22" t="s">
        <v>47</v>
      </c>
      <c r="F14" s="77">
        <v>5180.7</v>
      </c>
      <c r="G14" s="80">
        <v>1</v>
      </c>
      <c r="H14" s="77">
        <v>1</v>
      </c>
      <c r="I14" s="77">
        <f t="shared" si="10"/>
        <v>5180.7</v>
      </c>
      <c r="J14" s="80">
        <v>21299.200000000001</v>
      </c>
      <c r="K14" s="118">
        <v>2.155E-2</v>
      </c>
      <c r="L14" s="77">
        <v>1</v>
      </c>
      <c r="M14" s="77">
        <f t="shared" ref="M14" si="21">J14*K14*L14</f>
        <v>458.99776000000003</v>
      </c>
      <c r="N14" s="77">
        <v>1675</v>
      </c>
      <c r="O14" s="118">
        <v>2.48E-3</v>
      </c>
      <c r="P14" s="77">
        <f t="shared" si="12"/>
        <v>4.1539999999999999</v>
      </c>
      <c r="Q14" s="77">
        <f t="shared" si="0"/>
        <v>5643.8517600000005</v>
      </c>
      <c r="R14" s="77">
        <v>1940.2</v>
      </c>
      <c r="S14" s="77">
        <v>1</v>
      </c>
      <c r="T14" s="77">
        <f t="shared" si="1"/>
        <v>1940.2</v>
      </c>
      <c r="U14" s="77">
        <v>575</v>
      </c>
      <c r="V14" s="77">
        <v>1</v>
      </c>
      <c r="W14" s="77">
        <v>1</v>
      </c>
      <c r="X14" s="77">
        <f t="shared" si="2"/>
        <v>575</v>
      </c>
      <c r="Y14" s="77">
        <v>370.4</v>
      </c>
      <c r="Z14" s="77">
        <v>1</v>
      </c>
      <c r="AA14" s="77">
        <v>1</v>
      </c>
      <c r="AB14" s="77">
        <v>1.8</v>
      </c>
      <c r="AC14" s="77">
        <f t="shared" si="3"/>
        <v>666.72</v>
      </c>
      <c r="AD14" s="77">
        <v>78.2</v>
      </c>
      <c r="AE14" s="77">
        <v>1</v>
      </c>
      <c r="AF14" s="77">
        <v>1</v>
      </c>
      <c r="AG14" s="77">
        <v>1</v>
      </c>
      <c r="AH14" s="77">
        <f t="shared" si="4"/>
        <v>78.2</v>
      </c>
      <c r="AI14" s="80">
        <v>1.0900000000000001</v>
      </c>
      <c r="AJ14" s="77">
        <v>1</v>
      </c>
      <c r="AK14" s="80">
        <f t="shared" ref="AK14" si="22">AI14*AJ14</f>
        <v>1.0900000000000001</v>
      </c>
      <c r="AL14" s="77">
        <f t="shared" si="5"/>
        <v>1968.6659999999999</v>
      </c>
      <c r="AM14" s="80">
        <v>1</v>
      </c>
      <c r="AN14" s="77">
        <v>1</v>
      </c>
      <c r="AO14" s="119">
        <v>1.2104999999999999</v>
      </c>
      <c r="AP14" s="77">
        <f t="shared" si="14"/>
        <v>2383.0701929999996</v>
      </c>
      <c r="AQ14" s="77">
        <v>326</v>
      </c>
      <c r="AR14" s="77">
        <v>1</v>
      </c>
      <c r="AS14" s="77">
        <f t="shared" ref="AS14" si="23">AQ14*AR14</f>
        <v>326</v>
      </c>
      <c r="AT14" s="77">
        <f t="shared" si="6"/>
        <v>5970.2801929999996</v>
      </c>
      <c r="AU14" s="77">
        <f t="shared" si="7"/>
        <v>33414.456000000006</v>
      </c>
      <c r="AV14" s="77">
        <f t="shared" si="8"/>
        <v>11614.131953</v>
      </c>
      <c r="AW14" s="120">
        <v>14</v>
      </c>
      <c r="AX14" s="120">
        <f t="shared" ref="AX14:AX17" si="24">AV14*AW14</f>
        <v>162597.84734199999</v>
      </c>
      <c r="AY14" s="121"/>
    </row>
    <row r="15" spans="1:51" ht="146.25" x14ac:dyDescent="0.25">
      <c r="A15" s="22" t="s">
        <v>51</v>
      </c>
      <c r="B15" s="27" t="s">
        <v>305</v>
      </c>
      <c r="C15" s="22" t="s">
        <v>202</v>
      </c>
      <c r="D15" s="22" t="s">
        <v>213</v>
      </c>
      <c r="E15" s="22" t="s">
        <v>47</v>
      </c>
      <c r="F15" s="77">
        <v>5180.7</v>
      </c>
      <c r="G15" s="80">
        <v>1</v>
      </c>
      <c r="H15" s="77">
        <v>1</v>
      </c>
      <c r="I15" s="77">
        <f t="shared" si="10"/>
        <v>5180.7</v>
      </c>
      <c r="J15" s="80">
        <v>21299.200000000001</v>
      </c>
      <c r="K15" s="118">
        <v>2.155E-2</v>
      </c>
      <c r="L15" s="77">
        <v>1</v>
      </c>
      <c r="M15" s="77">
        <f>J15*K15*L15</f>
        <v>458.99776000000003</v>
      </c>
      <c r="N15" s="77">
        <v>1675</v>
      </c>
      <c r="O15" s="118">
        <v>2.48E-3</v>
      </c>
      <c r="P15" s="77">
        <f t="shared" si="12"/>
        <v>4.1539999999999999</v>
      </c>
      <c r="Q15" s="77">
        <f t="shared" si="0"/>
        <v>5643.8517600000005</v>
      </c>
      <c r="R15" s="77">
        <v>1940.2</v>
      </c>
      <c r="S15" s="77">
        <v>1</v>
      </c>
      <c r="T15" s="77">
        <f t="shared" si="1"/>
        <v>1940.2</v>
      </c>
      <c r="U15" s="77">
        <v>575</v>
      </c>
      <c r="V15" s="77">
        <v>1</v>
      </c>
      <c r="W15" s="77">
        <v>1</v>
      </c>
      <c r="X15" s="77">
        <f t="shared" si="2"/>
        <v>575</v>
      </c>
      <c r="Y15" s="77">
        <v>370.4</v>
      </c>
      <c r="Z15" s="77">
        <v>1</v>
      </c>
      <c r="AA15" s="77">
        <v>1</v>
      </c>
      <c r="AB15" s="77">
        <v>1.8</v>
      </c>
      <c r="AC15" s="77">
        <f t="shared" si="3"/>
        <v>666.72</v>
      </c>
      <c r="AD15" s="77">
        <v>78.2</v>
      </c>
      <c r="AE15" s="77">
        <v>1</v>
      </c>
      <c r="AF15" s="77">
        <v>1</v>
      </c>
      <c r="AG15" s="77">
        <v>1</v>
      </c>
      <c r="AH15" s="77">
        <f t="shared" si="4"/>
        <v>78.2</v>
      </c>
      <c r="AI15" s="80">
        <v>1.0900000000000001</v>
      </c>
      <c r="AJ15" s="77">
        <v>1</v>
      </c>
      <c r="AK15" s="80">
        <f>AI15*AJ15</f>
        <v>1.0900000000000001</v>
      </c>
      <c r="AL15" s="77">
        <f t="shared" si="5"/>
        <v>1968.6659999999999</v>
      </c>
      <c r="AM15" s="80">
        <v>1</v>
      </c>
      <c r="AN15" s="77">
        <v>1</v>
      </c>
      <c r="AO15" s="119">
        <v>1</v>
      </c>
      <c r="AP15" s="77">
        <f t="shared" si="14"/>
        <v>1968.6659999999999</v>
      </c>
      <c r="AQ15" s="77">
        <v>326</v>
      </c>
      <c r="AR15" s="77">
        <v>1</v>
      </c>
      <c r="AS15" s="77">
        <f>AQ15*AR15</f>
        <v>326</v>
      </c>
      <c r="AT15" s="77">
        <f t="shared" si="6"/>
        <v>5555.8760000000002</v>
      </c>
      <c r="AU15" s="77">
        <f t="shared" si="7"/>
        <v>33414.456000000006</v>
      </c>
      <c r="AV15" s="77">
        <f t="shared" si="8"/>
        <v>11199.727760000002</v>
      </c>
      <c r="AW15" s="120">
        <v>152</v>
      </c>
      <c r="AX15" s="120">
        <f t="shared" si="24"/>
        <v>1702358.6195200002</v>
      </c>
      <c r="AY15" s="121"/>
    </row>
    <row r="16" spans="1:51" ht="146.25" x14ac:dyDescent="0.25">
      <c r="A16" s="22" t="s">
        <v>51</v>
      </c>
      <c r="B16" s="27" t="s">
        <v>305</v>
      </c>
      <c r="C16" s="22" t="s">
        <v>202</v>
      </c>
      <c r="D16" s="22" t="s">
        <v>213</v>
      </c>
      <c r="E16" s="22" t="s">
        <v>47</v>
      </c>
      <c r="F16" s="77">
        <v>5180.7</v>
      </c>
      <c r="G16" s="80">
        <v>1.25</v>
      </c>
      <c r="H16" s="77">
        <v>1</v>
      </c>
      <c r="I16" s="77">
        <f t="shared" si="10"/>
        <v>6475.875</v>
      </c>
      <c r="J16" s="80">
        <v>21299.200000000001</v>
      </c>
      <c r="K16" s="118">
        <v>2.155E-2</v>
      </c>
      <c r="L16" s="77">
        <v>1</v>
      </c>
      <c r="M16" s="77">
        <f t="shared" ref="M16:M17" si="25">J16*K16*L16</f>
        <v>458.99776000000003</v>
      </c>
      <c r="N16" s="77">
        <v>1675</v>
      </c>
      <c r="O16" s="118">
        <v>2.48E-3</v>
      </c>
      <c r="P16" s="77">
        <f t="shared" si="12"/>
        <v>4.1539999999999999</v>
      </c>
      <c r="Q16" s="77">
        <f t="shared" si="0"/>
        <v>6939.0267600000006</v>
      </c>
      <c r="R16" s="77">
        <v>1940.2</v>
      </c>
      <c r="S16" s="77">
        <v>1</v>
      </c>
      <c r="T16" s="77">
        <f t="shared" si="1"/>
        <v>1940.2</v>
      </c>
      <c r="U16" s="77">
        <v>575</v>
      </c>
      <c r="V16" s="77">
        <v>1</v>
      </c>
      <c r="W16" s="77">
        <v>1</v>
      </c>
      <c r="X16" s="77">
        <f t="shared" si="2"/>
        <v>575</v>
      </c>
      <c r="Y16" s="77">
        <v>370.4</v>
      </c>
      <c r="Z16" s="77">
        <v>1</v>
      </c>
      <c r="AA16" s="77">
        <v>1</v>
      </c>
      <c r="AB16" s="77">
        <v>1.8</v>
      </c>
      <c r="AC16" s="77">
        <f t="shared" si="3"/>
        <v>666.72</v>
      </c>
      <c r="AD16" s="77">
        <v>78.2</v>
      </c>
      <c r="AE16" s="77">
        <v>1</v>
      </c>
      <c r="AF16" s="77">
        <v>1</v>
      </c>
      <c r="AG16" s="77">
        <v>1</v>
      </c>
      <c r="AH16" s="77">
        <f t="shared" si="4"/>
        <v>78.2</v>
      </c>
      <c r="AI16" s="80">
        <v>1.0900000000000001</v>
      </c>
      <c r="AJ16" s="77">
        <v>1</v>
      </c>
      <c r="AK16" s="80">
        <f t="shared" ref="AK16:AK17" si="26">AI16*AJ16</f>
        <v>1.0900000000000001</v>
      </c>
      <c r="AL16" s="77">
        <f t="shared" si="5"/>
        <v>1968.6659999999999</v>
      </c>
      <c r="AM16" s="80">
        <v>1.25</v>
      </c>
      <c r="AN16" s="77">
        <v>1</v>
      </c>
      <c r="AO16" s="119">
        <v>1</v>
      </c>
      <c r="AP16" s="77">
        <f t="shared" si="14"/>
        <v>2460.8325</v>
      </c>
      <c r="AQ16" s="77">
        <v>326</v>
      </c>
      <c r="AR16" s="77">
        <v>1</v>
      </c>
      <c r="AS16" s="77">
        <f t="shared" ref="AS16:AS17" si="27">AQ16*AR16</f>
        <v>326</v>
      </c>
      <c r="AT16" s="77">
        <f t="shared" si="6"/>
        <v>6048.0424999999996</v>
      </c>
      <c r="AU16" s="77">
        <f t="shared" si="7"/>
        <v>33414.456000000006</v>
      </c>
      <c r="AV16" s="77">
        <f t="shared" si="8"/>
        <v>12987.06926</v>
      </c>
      <c r="AW16" s="120">
        <v>114</v>
      </c>
      <c r="AX16" s="120">
        <f t="shared" si="24"/>
        <v>1480525.89564</v>
      </c>
      <c r="AY16" s="121"/>
    </row>
    <row r="17" spans="1:51" ht="146.25" x14ac:dyDescent="0.25">
      <c r="A17" s="22" t="s">
        <v>51</v>
      </c>
      <c r="B17" s="27" t="s">
        <v>305</v>
      </c>
      <c r="C17" s="22" t="s">
        <v>202</v>
      </c>
      <c r="D17" s="22" t="s">
        <v>213</v>
      </c>
      <c r="E17" s="22" t="s">
        <v>47</v>
      </c>
      <c r="F17" s="77">
        <v>5180.7</v>
      </c>
      <c r="G17" s="80">
        <v>1</v>
      </c>
      <c r="H17" s="77">
        <v>1</v>
      </c>
      <c r="I17" s="77">
        <f t="shared" si="10"/>
        <v>5180.7</v>
      </c>
      <c r="J17" s="80">
        <v>21299.200000000001</v>
      </c>
      <c r="K17" s="118">
        <v>2.155E-2</v>
      </c>
      <c r="L17" s="77">
        <v>1</v>
      </c>
      <c r="M17" s="77">
        <f t="shared" si="25"/>
        <v>458.99776000000003</v>
      </c>
      <c r="N17" s="77">
        <v>1675</v>
      </c>
      <c r="O17" s="118">
        <v>2.48E-3</v>
      </c>
      <c r="P17" s="77">
        <f t="shared" si="12"/>
        <v>4.1539999999999999</v>
      </c>
      <c r="Q17" s="77">
        <f t="shared" si="0"/>
        <v>5643.8517600000005</v>
      </c>
      <c r="R17" s="77">
        <v>1940.2</v>
      </c>
      <c r="S17" s="77">
        <v>1</v>
      </c>
      <c r="T17" s="77">
        <f t="shared" si="1"/>
        <v>1940.2</v>
      </c>
      <c r="U17" s="77">
        <v>575</v>
      </c>
      <c r="V17" s="77">
        <v>1</v>
      </c>
      <c r="W17" s="77">
        <v>1</v>
      </c>
      <c r="X17" s="77">
        <f t="shared" si="2"/>
        <v>575</v>
      </c>
      <c r="Y17" s="77">
        <v>370.4</v>
      </c>
      <c r="Z17" s="77">
        <v>1</v>
      </c>
      <c r="AA17" s="77">
        <v>1</v>
      </c>
      <c r="AB17" s="77">
        <v>1.8</v>
      </c>
      <c r="AC17" s="77">
        <f t="shared" si="3"/>
        <v>666.72</v>
      </c>
      <c r="AD17" s="77">
        <v>78.2</v>
      </c>
      <c r="AE17" s="77">
        <v>1</v>
      </c>
      <c r="AF17" s="77">
        <v>1</v>
      </c>
      <c r="AG17" s="77">
        <v>1</v>
      </c>
      <c r="AH17" s="77">
        <f t="shared" si="4"/>
        <v>78.2</v>
      </c>
      <c r="AI17" s="80">
        <v>1.0900000000000001</v>
      </c>
      <c r="AJ17" s="77">
        <v>1</v>
      </c>
      <c r="AK17" s="80">
        <f t="shared" si="26"/>
        <v>1.0900000000000001</v>
      </c>
      <c r="AL17" s="77">
        <f t="shared" si="5"/>
        <v>1968.6659999999999</v>
      </c>
      <c r="AM17" s="80">
        <v>1</v>
      </c>
      <c r="AN17" s="77">
        <v>1</v>
      </c>
      <c r="AO17" s="119">
        <v>1.2104999999999999</v>
      </c>
      <c r="AP17" s="77">
        <f t="shared" si="14"/>
        <v>2383.0701929999996</v>
      </c>
      <c r="AQ17" s="77">
        <v>326</v>
      </c>
      <c r="AR17" s="77">
        <v>1</v>
      </c>
      <c r="AS17" s="77">
        <f t="shared" si="27"/>
        <v>326</v>
      </c>
      <c r="AT17" s="77">
        <f t="shared" si="6"/>
        <v>5970.2801929999996</v>
      </c>
      <c r="AU17" s="77">
        <f t="shared" si="7"/>
        <v>33414.456000000006</v>
      </c>
      <c r="AV17" s="77">
        <f t="shared" si="8"/>
        <v>11614.131953</v>
      </c>
      <c r="AW17" s="120">
        <v>133</v>
      </c>
      <c r="AX17" s="120">
        <f t="shared" si="24"/>
        <v>1544679.549749</v>
      </c>
      <c r="AY17" s="121"/>
    </row>
    <row r="18" spans="1:51" ht="157.5" x14ac:dyDescent="0.25">
      <c r="A18" s="22" t="s">
        <v>51</v>
      </c>
      <c r="B18" s="27" t="s">
        <v>305</v>
      </c>
      <c r="C18" s="22" t="s">
        <v>204</v>
      </c>
      <c r="D18" s="22" t="s">
        <v>203</v>
      </c>
      <c r="E18" s="22" t="s">
        <v>47</v>
      </c>
      <c r="F18" s="77">
        <v>5180.7</v>
      </c>
      <c r="G18" s="80">
        <v>1</v>
      </c>
      <c r="H18" s="77">
        <v>1</v>
      </c>
      <c r="I18" s="77">
        <f t="shared" si="10"/>
        <v>5180.7</v>
      </c>
      <c r="J18" s="80">
        <v>21299.200000000001</v>
      </c>
      <c r="K18" s="118">
        <v>2.155E-2</v>
      </c>
      <c r="L18" s="77">
        <v>1</v>
      </c>
      <c r="M18" s="77">
        <f t="shared" ref="M18" si="28">J18*K18*L18</f>
        <v>458.99776000000003</v>
      </c>
      <c r="N18" s="77">
        <v>1675</v>
      </c>
      <c r="O18" s="118">
        <v>2.48E-3</v>
      </c>
      <c r="P18" s="77">
        <f t="shared" si="12"/>
        <v>4.1539999999999999</v>
      </c>
      <c r="Q18" s="77">
        <f t="shared" si="0"/>
        <v>5643.8517600000005</v>
      </c>
      <c r="R18" s="77">
        <v>1940.2</v>
      </c>
      <c r="S18" s="77">
        <v>1</v>
      </c>
      <c r="T18" s="77">
        <f t="shared" si="1"/>
        <v>1940.2</v>
      </c>
      <c r="U18" s="77">
        <v>575</v>
      </c>
      <c r="V18" s="77">
        <v>1</v>
      </c>
      <c r="W18" s="77">
        <v>1</v>
      </c>
      <c r="X18" s="77">
        <f t="shared" si="2"/>
        <v>575</v>
      </c>
      <c r="Y18" s="77">
        <v>370.4</v>
      </c>
      <c r="Z18" s="77">
        <v>1</v>
      </c>
      <c r="AA18" s="77">
        <v>1</v>
      </c>
      <c r="AB18" s="77">
        <v>1.8</v>
      </c>
      <c r="AC18" s="77">
        <f t="shared" si="3"/>
        <v>666.72</v>
      </c>
      <c r="AD18" s="77">
        <v>78.2</v>
      </c>
      <c r="AE18" s="77">
        <v>1</v>
      </c>
      <c r="AF18" s="77">
        <v>1</v>
      </c>
      <c r="AG18" s="77">
        <v>1</v>
      </c>
      <c r="AH18" s="77">
        <f t="shared" si="4"/>
        <v>78.2</v>
      </c>
      <c r="AI18" s="80">
        <v>1.0900000000000001</v>
      </c>
      <c r="AJ18" s="77">
        <v>1</v>
      </c>
      <c r="AK18" s="80">
        <f t="shared" ref="AK18" si="29">AI18*AJ18</f>
        <v>1.0900000000000001</v>
      </c>
      <c r="AL18" s="77">
        <f t="shared" si="5"/>
        <v>1968.6659999999999</v>
      </c>
      <c r="AM18" s="80">
        <v>1</v>
      </c>
      <c r="AN18" s="77">
        <v>1</v>
      </c>
      <c r="AO18" s="119">
        <v>1.2104999999999999</v>
      </c>
      <c r="AP18" s="77">
        <f t="shared" si="14"/>
        <v>2383.0701929999996</v>
      </c>
      <c r="AQ18" s="77">
        <v>326</v>
      </c>
      <c r="AR18" s="77">
        <v>1</v>
      </c>
      <c r="AS18" s="77">
        <f t="shared" ref="AS18" si="30">AQ18*AR18</f>
        <v>326</v>
      </c>
      <c r="AT18" s="77">
        <f t="shared" si="6"/>
        <v>5970.2801929999996</v>
      </c>
      <c r="AU18" s="77">
        <f t="shared" si="7"/>
        <v>33414.456000000006</v>
      </c>
      <c r="AV18" s="77">
        <f t="shared" si="8"/>
        <v>11614.131953</v>
      </c>
      <c r="AW18" s="120">
        <v>54</v>
      </c>
      <c r="AX18" s="120">
        <f t="shared" ref="AX18:AX22" si="31">AV18*AW18</f>
        <v>627163.12546200003</v>
      </c>
      <c r="AY18" s="121"/>
    </row>
    <row r="19" spans="1:51" ht="135" x14ac:dyDescent="0.25">
      <c r="A19" s="22" t="s">
        <v>51</v>
      </c>
      <c r="B19" s="27" t="s">
        <v>305</v>
      </c>
      <c r="C19" s="22" t="s">
        <v>319</v>
      </c>
      <c r="D19" s="22" t="s">
        <v>205</v>
      </c>
      <c r="E19" s="22" t="s">
        <v>47</v>
      </c>
      <c r="F19" s="77">
        <v>5180.7</v>
      </c>
      <c r="G19" s="80">
        <v>1</v>
      </c>
      <c r="H19" s="77">
        <v>1</v>
      </c>
      <c r="I19" s="77">
        <f t="shared" si="10"/>
        <v>5180.7</v>
      </c>
      <c r="J19" s="80">
        <v>21299.200000000001</v>
      </c>
      <c r="K19" s="118">
        <v>2.155E-2</v>
      </c>
      <c r="L19" s="77">
        <v>1</v>
      </c>
      <c r="M19" s="77">
        <f>J19*K19*L19</f>
        <v>458.99776000000003</v>
      </c>
      <c r="N19" s="77">
        <v>1675</v>
      </c>
      <c r="O19" s="118">
        <v>2.48E-3</v>
      </c>
      <c r="P19" s="77">
        <f t="shared" si="12"/>
        <v>4.1539999999999999</v>
      </c>
      <c r="Q19" s="77">
        <f t="shared" si="0"/>
        <v>5643.8517600000005</v>
      </c>
      <c r="R19" s="77">
        <v>1940.2</v>
      </c>
      <c r="S19" s="77">
        <v>1</v>
      </c>
      <c r="T19" s="77">
        <f t="shared" si="1"/>
        <v>1940.2</v>
      </c>
      <c r="U19" s="77">
        <v>575</v>
      </c>
      <c r="V19" s="77">
        <v>1</v>
      </c>
      <c r="W19" s="77">
        <v>1</v>
      </c>
      <c r="X19" s="77">
        <f t="shared" si="2"/>
        <v>575</v>
      </c>
      <c r="Y19" s="77">
        <v>370.4</v>
      </c>
      <c r="Z19" s="77">
        <v>1</v>
      </c>
      <c r="AA19" s="77">
        <v>1</v>
      </c>
      <c r="AB19" s="77">
        <v>1.8</v>
      </c>
      <c r="AC19" s="77">
        <f t="shared" si="3"/>
        <v>666.72</v>
      </c>
      <c r="AD19" s="77">
        <v>78.2</v>
      </c>
      <c r="AE19" s="77">
        <v>1</v>
      </c>
      <c r="AF19" s="77">
        <v>1</v>
      </c>
      <c r="AG19" s="77">
        <v>1</v>
      </c>
      <c r="AH19" s="77">
        <f t="shared" si="4"/>
        <v>78.2</v>
      </c>
      <c r="AI19" s="80">
        <v>1.0900000000000001</v>
      </c>
      <c r="AJ19" s="77">
        <v>1</v>
      </c>
      <c r="AK19" s="80">
        <f>AI19*AJ19</f>
        <v>1.0900000000000001</v>
      </c>
      <c r="AL19" s="77">
        <f t="shared" si="5"/>
        <v>1968.6659999999999</v>
      </c>
      <c r="AM19" s="80">
        <v>1</v>
      </c>
      <c r="AN19" s="77">
        <v>1</v>
      </c>
      <c r="AO19" s="119">
        <v>1</v>
      </c>
      <c r="AP19" s="77">
        <f t="shared" si="14"/>
        <v>1968.6659999999999</v>
      </c>
      <c r="AQ19" s="77">
        <v>326</v>
      </c>
      <c r="AR19" s="77">
        <v>1</v>
      </c>
      <c r="AS19" s="77">
        <f>AQ19*AR19</f>
        <v>326</v>
      </c>
      <c r="AT19" s="77">
        <f t="shared" si="6"/>
        <v>5555.8760000000002</v>
      </c>
      <c r="AU19" s="77">
        <f t="shared" si="7"/>
        <v>33414.456000000006</v>
      </c>
      <c r="AV19" s="77">
        <f t="shared" si="8"/>
        <v>11199.727760000002</v>
      </c>
      <c r="AW19" s="120">
        <v>48</v>
      </c>
      <c r="AX19" s="120">
        <f t="shared" si="31"/>
        <v>537586.93248000008</v>
      </c>
      <c r="AY19" s="121"/>
    </row>
    <row r="20" spans="1:51" ht="135" x14ac:dyDescent="0.25">
      <c r="A20" s="22" t="s">
        <v>51</v>
      </c>
      <c r="B20" s="27" t="s">
        <v>305</v>
      </c>
      <c r="C20" s="22" t="s">
        <v>195</v>
      </c>
      <c r="D20" s="22" t="s">
        <v>309</v>
      </c>
      <c r="E20" s="22" t="s">
        <v>47</v>
      </c>
      <c r="F20" s="77">
        <v>10361.299999999999</v>
      </c>
      <c r="G20" s="80">
        <v>1</v>
      </c>
      <c r="H20" s="77">
        <v>1</v>
      </c>
      <c r="I20" s="77">
        <f t="shared" si="10"/>
        <v>10361.299999999999</v>
      </c>
      <c r="J20" s="80">
        <v>21299.200000000001</v>
      </c>
      <c r="K20" s="118">
        <v>2.155E-2</v>
      </c>
      <c r="L20" s="77">
        <v>1</v>
      </c>
      <c r="M20" s="77">
        <f t="shared" ref="M20:M22" si="32">J20*K20*L20</f>
        <v>458.99776000000003</v>
      </c>
      <c r="N20" s="77">
        <v>6452</v>
      </c>
      <c r="O20" s="118">
        <v>2.48E-3</v>
      </c>
      <c r="P20" s="77">
        <f t="shared" si="12"/>
        <v>16.000959999999999</v>
      </c>
      <c r="Q20" s="77">
        <f t="shared" si="0"/>
        <v>10836.298719999999</v>
      </c>
      <c r="R20" s="77">
        <v>1940.2</v>
      </c>
      <c r="S20" s="77">
        <v>1</v>
      </c>
      <c r="T20" s="77">
        <f t="shared" ref="T20:T22" si="33">R20*S20</f>
        <v>1940.2</v>
      </c>
      <c r="U20" s="77">
        <v>575</v>
      </c>
      <c r="V20" s="77">
        <v>1</v>
      </c>
      <c r="W20" s="77">
        <v>1</v>
      </c>
      <c r="X20" s="77">
        <f t="shared" ref="X20:X22" si="34">U20*V20*W20</f>
        <v>575</v>
      </c>
      <c r="Y20" s="77">
        <v>370.4</v>
      </c>
      <c r="Z20" s="77">
        <v>1</v>
      </c>
      <c r="AA20" s="77">
        <v>1</v>
      </c>
      <c r="AB20" s="77">
        <v>1.8</v>
      </c>
      <c r="AC20" s="77">
        <f t="shared" ref="AC20:AC22" si="35">Y20*Z20*AA20*AB20</f>
        <v>666.72</v>
      </c>
      <c r="AD20" s="77">
        <v>78.2</v>
      </c>
      <c r="AE20" s="77">
        <v>1</v>
      </c>
      <c r="AF20" s="77">
        <v>1</v>
      </c>
      <c r="AG20" s="77">
        <v>1</v>
      </c>
      <c r="AH20" s="77">
        <f t="shared" ref="AH20:AH22" si="36">AD20*AE20*AF20*AG20</f>
        <v>78.2</v>
      </c>
      <c r="AI20" s="80">
        <v>1.0900000000000001</v>
      </c>
      <c r="AJ20" s="77">
        <v>1</v>
      </c>
      <c r="AK20" s="80">
        <f t="shared" ref="AK20:AK22" si="37">AI20*AJ20</f>
        <v>1.0900000000000001</v>
      </c>
      <c r="AL20" s="77">
        <f>F20*0.38</f>
        <v>3937.2939999999999</v>
      </c>
      <c r="AM20" s="80">
        <v>1</v>
      </c>
      <c r="AN20" s="77">
        <v>1</v>
      </c>
      <c r="AO20" s="119">
        <v>1</v>
      </c>
      <c r="AP20" s="77">
        <f t="shared" si="14"/>
        <v>3937.2939999999999</v>
      </c>
      <c r="AQ20" s="77">
        <v>326</v>
      </c>
      <c r="AR20" s="77">
        <v>1</v>
      </c>
      <c r="AS20" s="77">
        <f t="shared" ref="AS20:AS22" si="38">AQ20*AR20</f>
        <v>326</v>
      </c>
      <c r="AT20" s="77">
        <f t="shared" si="6"/>
        <v>7524.5039999999999</v>
      </c>
      <c r="AU20" s="77">
        <f t="shared" si="7"/>
        <v>45340.683999999994</v>
      </c>
      <c r="AV20" s="77">
        <f t="shared" si="8"/>
        <v>18360.80272</v>
      </c>
      <c r="AW20" s="120">
        <v>62</v>
      </c>
      <c r="AX20" s="120">
        <f t="shared" si="31"/>
        <v>1138369.7686399999</v>
      </c>
      <c r="AY20" s="121"/>
    </row>
    <row r="21" spans="1:51" ht="135" x14ac:dyDescent="0.25">
      <c r="A21" s="22" t="s">
        <v>51</v>
      </c>
      <c r="B21" s="27" t="s">
        <v>305</v>
      </c>
      <c r="C21" s="22" t="s">
        <v>195</v>
      </c>
      <c r="D21" s="22" t="s">
        <v>309</v>
      </c>
      <c r="E21" s="22" t="s">
        <v>47</v>
      </c>
      <c r="F21" s="77">
        <v>10361.299999999999</v>
      </c>
      <c r="G21" s="80">
        <v>1.25</v>
      </c>
      <c r="H21" s="77">
        <v>1</v>
      </c>
      <c r="I21" s="77">
        <f t="shared" si="10"/>
        <v>12951.625</v>
      </c>
      <c r="J21" s="80">
        <v>21299.200000000001</v>
      </c>
      <c r="K21" s="118">
        <v>2.155E-2</v>
      </c>
      <c r="L21" s="77">
        <v>1</v>
      </c>
      <c r="M21" s="77">
        <f t="shared" si="32"/>
        <v>458.99776000000003</v>
      </c>
      <c r="N21" s="77">
        <v>6452</v>
      </c>
      <c r="O21" s="118">
        <v>2.48E-3</v>
      </c>
      <c r="P21" s="77">
        <f t="shared" si="12"/>
        <v>16.000959999999999</v>
      </c>
      <c r="Q21" s="77">
        <f t="shared" si="0"/>
        <v>13426.62372</v>
      </c>
      <c r="R21" s="77">
        <v>1940.2</v>
      </c>
      <c r="S21" s="77">
        <v>1</v>
      </c>
      <c r="T21" s="77">
        <f t="shared" si="33"/>
        <v>1940.2</v>
      </c>
      <c r="U21" s="77">
        <v>575</v>
      </c>
      <c r="V21" s="77">
        <v>1</v>
      </c>
      <c r="W21" s="77">
        <v>1</v>
      </c>
      <c r="X21" s="77">
        <f t="shared" si="34"/>
        <v>575</v>
      </c>
      <c r="Y21" s="77">
        <v>370.4</v>
      </c>
      <c r="Z21" s="80">
        <v>1</v>
      </c>
      <c r="AA21" s="77">
        <v>1</v>
      </c>
      <c r="AB21" s="77">
        <v>1.8</v>
      </c>
      <c r="AC21" s="77">
        <f t="shared" si="35"/>
        <v>666.72</v>
      </c>
      <c r="AD21" s="77">
        <v>78.2</v>
      </c>
      <c r="AE21" s="77">
        <v>1</v>
      </c>
      <c r="AF21" s="77">
        <v>1</v>
      </c>
      <c r="AG21" s="77">
        <v>1</v>
      </c>
      <c r="AH21" s="77">
        <f t="shared" si="36"/>
        <v>78.2</v>
      </c>
      <c r="AI21" s="80">
        <v>1.0900000000000001</v>
      </c>
      <c r="AJ21" s="77">
        <v>1</v>
      </c>
      <c r="AK21" s="80">
        <f t="shared" si="37"/>
        <v>1.0900000000000001</v>
      </c>
      <c r="AL21" s="77">
        <f t="shared" ref="AL21:AL41" si="39">F21*0.38</f>
        <v>3937.2939999999999</v>
      </c>
      <c r="AM21" s="80">
        <v>1.25</v>
      </c>
      <c r="AN21" s="77">
        <v>1</v>
      </c>
      <c r="AO21" s="119">
        <v>1</v>
      </c>
      <c r="AP21" s="77">
        <f t="shared" si="14"/>
        <v>4921.6175000000003</v>
      </c>
      <c r="AQ21" s="77">
        <v>326</v>
      </c>
      <c r="AR21" s="77">
        <v>1</v>
      </c>
      <c r="AS21" s="77">
        <f t="shared" si="38"/>
        <v>326</v>
      </c>
      <c r="AT21" s="77">
        <f t="shared" si="6"/>
        <v>8508.8274999999994</v>
      </c>
      <c r="AU21" s="77">
        <f t="shared" si="7"/>
        <v>45340.683999999994</v>
      </c>
      <c r="AV21" s="77">
        <f t="shared" si="8"/>
        <v>21935.451219999999</v>
      </c>
      <c r="AW21" s="120">
        <v>24</v>
      </c>
      <c r="AX21" s="120">
        <f t="shared" si="31"/>
        <v>526450.82927999995</v>
      </c>
      <c r="AY21" s="121"/>
    </row>
    <row r="22" spans="1:51" ht="135" x14ac:dyDescent="0.25">
      <c r="A22" s="22" t="s">
        <v>51</v>
      </c>
      <c r="B22" s="27" t="s">
        <v>305</v>
      </c>
      <c r="C22" s="22" t="s">
        <v>195</v>
      </c>
      <c r="D22" s="22" t="s">
        <v>309</v>
      </c>
      <c r="E22" s="22" t="s">
        <v>47</v>
      </c>
      <c r="F22" s="77">
        <v>10361.299999999999</v>
      </c>
      <c r="G22" s="80">
        <v>1</v>
      </c>
      <c r="H22" s="77">
        <v>1</v>
      </c>
      <c r="I22" s="77">
        <f t="shared" si="10"/>
        <v>10361.299999999999</v>
      </c>
      <c r="J22" s="80">
        <v>21299.200000000001</v>
      </c>
      <c r="K22" s="118">
        <v>2.155E-2</v>
      </c>
      <c r="L22" s="77">
        <v>1</v>
      </c>
      <c r="M22" s="77">
        <f t="shared" si="32"/>
        <v>458.99776000000003</v>
      </c>
      <c r="N22" s="77">
        <v>6452</v>
      </c>
      <c r="O22" s="118">
        <v>2.48E-3</v>
      </c>
      <c r="P22" s="77">
        <f t="shared" si="12"/>
        <v>16.000959999999999</v>
      </c>
      <c r="Q22" s="77">
        <f t="shared" si="0"/>
        <v>10836.298719999999</v>
      </c>
      <c r="R22" s="77">
        <v>1940.2</v>
      </c>
      <c r="S22" s="77">
        <v>1</v>
      </c>
      <c r="T22" s="77">
        <f t="shared" si="33"/>
        <v>1940.2</v>
      </c>
      <c r="U22" s="77">
        <v>575</v>
      </c>
      <c r="V22" s="77">
        <v>1</v>
      </c>
      <c r="W22" s="77">
        <v>1</v>
      </c>
      <c r="X22" s="77">
        <f t="shared" si="34"/>
        <v>575</v>
      </c>
      <c r="Y22" s="77">
        <v>370.4</v>
      </c>
      <c r="Z22" s="80">
        <v>1</v>
      </c>
      <c r="AA22" s="77">
        <v>1</v>
      </c>
      <c r="AB22" s="77">
        <v>1.8</v>
      </c>
      <c r="AC22" s="77">
        <f t="shared" si="35"/>
        <v>666.72</v>
      </c>
      <c r="AD22" s="77">
        <v>78.2</v>
      </c>
      <c r="AE22" s="77">
        <v>1</v>
      </c>
      <c r="AF22" s="77">
        <v>1</v>
      </c>
      <c r="AG22" s="77">
        <v>1</v>
      </c>
      <c r="AH22" s="77">
        <f t="shared" si="36"/>
        <v>78.2</v>
      </c>
      <c r="AI22" s="80">
        <v>1.0900000000000001</v>
      </c>
      <c r="AJ22" s="77">
        <v>1</v>
      </c>
      <c r="AK22" s="80">
        <f t="shared" si="37"/>
        <v>1.0900000000000001</v>
      </c>
      <c r="AL22" s="77">
        <f t="shared" si="39"/>
        <v>3937.2939999999999</v>
      </c>
      <c r="AM22" s="80">
        <v>1</v>
      </c>
      <c r="AN22" s="77">
        <v>1</v>
      </c>
      <c r="AO22" s="119">
        <v>1.2104999999999999</v>
      </c>
      <c r="AP22" s="77">
        <f t="shared" si="14"/>
        <v>4766.0943869999992</v>
      </c>
      <c r="AQ22" s="77">
        <v>326</v>
      </c>
      <c r="AR22" s="77">
        <v>1</v>
      </c>
      <c r="AS22" s="77">
        <f t="shared" si="38"/>
        <v>326</v>
      </c>
      <c r="AT22" s="77">
        <f t="shared" si="6"/>
        <v>8353.3043870000001</v>
      </c>
      <c r="AU22" s="77">
        <f t="shared" si="7"/>
        <v>45340.683999999994</v>
      </c>
      <c r="AV22" s="77">
        <f t="shared" si="8"/>
        <v>19189.603106999999</v>
      </c>
      <c r="AW22" s="120">
        <v>90</v>
      </c>
      <c r="AX22" s="120">
        <f t="shared" si="31"/>
        <v>1727064.27963</v>
      </c>
      <c r="AY22" s="121"/>
    </row>
    <row r="23" spans="1:51" ht="135" x14ac:dyDescent="0.25">
      <c r="A23" s="22" t="s">
        <v>51</v>
      </c>
      <c r="B23" s="27" t="s">
        <v>305</v>
      </c>
      <c r="C23" s="22" t="s">
        <v>208</v>
      </c>
      <c r="D23" s="22" t="s">
        <v>310</v>
      </c>
      <c r="E23" s="22" t="s">
        <v>47</v>
      </c>
      <c r="F23" s="77">
        <v>10361.299999999999</v>
      </c>
      <c r="G23" s="80">
        <v>1</v>
      </c>
      <c r="H23" s="77">
        <v>1</v>
      </c>
      <c r="I23" s="77">
        <f t="shared" si="10"/>
        <v>10361.299999999999</v>
      </c>
      <c r="J23" s="80">
        <v>21299.200000000001</v>
      </c>
      <c r="K23" s="118">
        <v>2.155E-2</v>
      </c>
      <c r="L23" s="77">
        <v>1</v>
      </c>
      <c r="M23" s="77">
        <f t="shared" ref="M23:M25" si="40">J23*K23*L23</f>
        <v>458.99776000000003</v>
      </c>
      <c r="N23" s="77">
        <v>6452</v>
      </c>
      <c r="O23" s="118">
        <v>2.48E-3</v>
      </c>
      <c r="P23" s="77">
        <f t="shared" si="12"/>
        <v>16.000959999999999</v>
      </c>
      <c r="Q23" s="77">
        <f t="shared" si="0"/>
        <v>10836.298719999999</v>
      </c>
      <c r="R23" s="77">
        <v>1940.2</v>
      </c>
      <c r="S23" s="77">
        <v>1</v>
      </c>
      <c r="T23" s="77">
        <f t="shared" ref="T23:T25" si="41">R23*S23</f>
        <v>1940.2</v>
      </c>
      <c r="U23" s="77">
        <v>575</v>
      </c>
      <c r="V23" s="77">
        <v>1</v>
      </c>
      <c r="W23" s="77">
        <v>1</v>
      </c>
      <c r="X23" s="77">
        <f t="shared" ref="X23:X25" si="42">U23*V23*W23</f>
        <v>575</v>
      </c>
      <c r="Y23" s="77">
        <v>370.4</v>
      </c>
      <c r="Z23" s="77">
        <v>1</v>
      </c>
      <c r="AA23" s="77">
        <v>1</v>
      </c>
      <c r="AB23" s="77">
        <v>1.8</v>
      </c>
      <c r="AC23" s="77">
        <f t="shared" ref="AC23:AC25" si="43">Y23*Z23*AA23*AB23</f>
        <v>666.72</v>
      </c>
      <c r="AD23" s="77">
        <v>78.2</v>
      </c>
      <c r="AE23" s="77">
        <v>1</v>
      </c>
      <c r="AF23" s="77">
        <v>1</v>
      </c>
      <c r="AG23" s="77">
        <v>1</v>
      </c>
      <c r="AH23" s="77">
        <f t="shared" ref="AH23:AH25" si="44">AD23*AE23*AF23*AG23</f>
        <v>78.2</v>
      </c>
      <c r="AI23" s="80">
        <v>1.0900000000000001</v>
      </c>
      <c r="AJ23" s="77">
        <v>1</v>
      </c>
      <c r="AK23" s="80">
        <f t="shared" ref="AK23:AK25" si="45">AI23*AJ23</f>
        <v>1.0900000000000001</v>
      </c>
      <c r="AL23" s="77">
        <f t="shared" si="39"/>
        <v>3937.2939999999999</v>
      </c>
      <c r="AM23" s="80">
        <v>1</v>
      </c>
      <c r="AN23" s="77">
        <v>1</v>
      </c>
      <c r="AO23" s="119">
        <v>1</v>
      </c>
      <c r="AP23" s="77">
        <f t="shared" si="14"/>
        <v>3937.2939999999999</v>
      </c>
      <c r="AQ23" s="77">
        <v>326</v>
      </c>
      <c r="AR23" s="77">
        <v>1</v>
      </c>
      <c r="AS23" s="77">
        <f t="shared" ref="AS23:AS25" si="46">AQ23*AR23</f>
        <v>326</v>
      </c>
      <c r="AT23" s="77">
        <f t="shared" si="6"/>
        <v>7524.5039999999999</v>
      </c>
      <c r="AU23" s="77">
        <f t="shared" si="7"/>
        <v>45340.683999999994</v>
      </c>
      <c r="AV23" s="77">
        <f t="shared" si="8"/>
        <v>18360.80272</v>
      </c>
      <c r="AW23" s="120">
        <v>155</v>
      </c>
      <c r="AX23" s="120">
        <f t="shared" ref="AX23:AX25" si="47">AV23*AW23</f>
        <v>2845924.4216</v>
      </c>
      <c r="AY23" s="121"/>
    </row>
    <row r="24" spans="1:51" ht="135" x14ac:dyDescent="0.25">
      <c r="A24" s="22" t="s">
        <v>51</v>
      </c>
      <c r="B24" s="27" t="s">
        <v>305</v>
      </c>
      <c r="C24" s="22" t="s">
        <v>208</v>
      </c>
      <c r="D24" s="22" t="s">
        <v>310</v>
      </c>
      <c r="E24" s="22" t="s">
        <v>47</v>
      </c>
      <c r="F24" s="77">
        <v>10361.299999999999</v>
      </c>
      <c r="G24" s="80">
        <v>1.25</v>
      </c>
      <c r="H24" s="77">
        <v>1</v>
      </c>
      <c r="I24" s="77">
        <f t="shared" si="10"/>
        <v>12951.625</v>
      </c>
      <c r="J24" s="80">
        <v>21299.200000000001</v>
      </c>
      <c r="K24" s="118">
        <v>2.155E-2</v>
      </c>
      <c r="L24" s="77">
        <v>1</v>
      </c>
      <c r="M24" s="77">
        <f t="shared" si="40"/>
        <v>458.99776000000003</v>
      </c>
      <c r="N24" s="77">
        <v>6452</v>
      </c>
      <c r="O24" s="118">
        <v>2.48E-3</v>
      </c>
      <c r="P24" s="77">
        <f t="shared" si="12"/>
        <v>16.000959999999999</v>
      </c>
      <c r="Q24" s="77">
        <f t="shared" si="0"/>
        <v>13426.62372</v>
      </c>
      <c r="R24" s="77">
        <v>1940.2</v>
      </c>
      <c r="S24" s="77">
        <v>1</v>
      </c>
      <c r="T24" s="77">
        <f t="shared" si="41"/>
        <v>1940.2</v>
      </c>
      <c r="U24" s="77">
        <v>575</v>
      </c>
      <c r="V24" s="77">
        <v>1</v>
      </c>
      <c r="W24" s="77">
        <v>1</v>
      </c>
      <c r="X24" s="77">
        <f t="shared" si="42"/>
        <v>575</v>
      </c>
      <c r="Y24" s="77">
        <v>370.4</v>
      </c>
      <c r="Z24" s="80">
        <v>1</v>
      </c>
      <c r="AA24" s="77">
        <v>1</v>
      </c>
      <c r="AB24" s="77">
        <v>1.8</v>
      </c>
      <c r="AC24" s="77">
        <f t="shared" si="43"/>
        <v>666.72</v>
      </c>
      <c r="AD24" s="77">
        <v>78.2</v>
      </c>
      <c r="AE24" s="77">
        <v>1</v>
      </c>
      <c r="AF24" s="77">
        <v>1</v>
      </c>
      <c r="AG24" s="77">
        <v>1</v>
      </c>
      <c r="AH24" s="77">
        <f t="shared" si="44"/>
        <v>78.2</v>
      </c>
      <c r="AI24" s="80">
        <v>1.0900000000000001</v>
      </c>
      <c r="AJ24" s="77">
        <v>1</v>
      </c>
      <c r="AK24" s="80">
        <f t="shared" si="45"/>
        <v>1.0900000000000001</v>
      </c>
      <c r="AL24" s="77">
        <f t="shared" si="39"/>
        <v>3937.2939999999999</v>
      </c>
      <c r="AM24" s="80">
        <v>1.25</v>
      </c>
      <c r="AN24" s="77">
        <v>1</v>
      </c>
      <c r="AO24" s="119">
        <v>1</v>
      </c>
      <c r="AP24" s="77">
        <f t="shared" si="14"/>
        <v>4921.6175000000003</v>
      </c>
      <c r="AQ24" s="77">
        <v>326</v>
      </c>
      <c r="AR24" s="77">
        <v>1</v>
      </c>
      <c r="AS24" s="77">
        <f t="shared" si="46"/>
        <v>326</v>
      </c>
      <c r="AT24" s="77">
        <f t="shared" si="6"/>
        <v>8508.8274999999994</v>
      </c>
      <c r="AU24" s="77">
        <f t="shared" si="7"/>
        <v>45340.683999999994</v>
      </c>
      <c r="AV24" s="77">
        <f t="shared" si="8"/>
        <v>21935.451219999999</v>
      </c>
      <c r="AW24" s="120">
        <v>79</v>
      </c>
      <c r="AX24" s="120">
        <f t="shared" si="47"/>
        <v>1732900.6463799998</v>
      </c>
      <c r="AY24" s="121"/>
    </row>
    <row r="25" spans="1:51" ht="135" x14ac:dyDescent="0.25">
      <c r="A25" s="22" t="s">
        <v>51</v>
      </c>
      <c r="B25" s="27" t="s">
        <v>305</v>
      </c>
      <c r="C25" s="22" t="s">
        <v>208</v>
      </c>
      <c r="D25" s="22" t="s">
        <v>310</v>
      </c>
      <c r="E25" s="22" t="s">
        <v>47</v>
      </c>
      <c r="F25" s="77">
        <v>10361.299999999999</v>
      </c>
      <c r="G25" s="80">
        <v>1</v>
      </c>
      <c r="H25" s="77">
        <v>1</v>
      </c>
      <c r="I25" s="77">
        <f t="shared" si="10"/>
        <v>10361.299999999999</v>
      </c>
      <c r="J25" s="80">
        <v>21299.200000000001</v>
      </c>
      <c r="K25" s="118">
        <v>2.155E-2</v>
      </c>
      <c r="L25" s="77">
        <v>1</v>
      </c>
      <c r="M25" s="77">
        <f t="shared" si="40"/>
        <v>458.99776000000003</v>
      </c>
      <c r="N25" s="77">
        <v>6452</v>
      </c>
      <c r="O25" s="118">
        <v>2.48E-3</v>
      </c>
      <c r="P25" s="77">
        <f t="shared" si="12"/>
        <v>16.000959999999999</v>
      </c>
      <c r="Q25" s="77">
        <f t="shared" si="0"/>
        <v>10836.298719999999</v>
      </c>
      <c r="R25" s="77">
        <v>1940.2</v>
      </c>
      <c r="S25" s="77">
        <v>1</v>
      </c>
      <c r="T25" s="77">
        <f t="shared" si="41"/>
        <v>1940.2</v>
      </c>
      <c r="U25" s="77">
        <v>575</v>
      </c>
      <c r="V25" s="77">
        <v>1</v>
      </c>
      <c r="W25" s="77">
        <v>1</v>
      </c>
      <c r="X25" s="77">
        <f t="shared" si="42"/>
        <v>575</v>
      </c>
      <c r="Y25" s="77">
        <v>370.4</v>
      </c>
      <c r="Z25" s="80">
        <v>1</v>
      </c>
      <c r="AA25" s="77">
        <v>1</v>
      </c>
      <c r="AB25" s="77">
        <v>1.8</v>
      </c>
      <c r="AC25" s="77">
        <f t="shared" si="43"/>
        <v>666.72</v>
      </c>
      <c r="AD25" s="77">
        <v>78.2</v>
      </c>
      <c r="AE25" s="77">
        <v>1</v>
      </c>
      <c r="AF25" s="77">
        <v>1</v>
      </c>
      <c r="AG25" s="77">
        <v>1</v>
      </c>
      <c r="AH25" s="77">
        <f t="shared" si="44"/>
        <v>78.2</v>
      </c>
      <c r="AI25" s="80">
        <v>1.0900000000000001</v>
      </c>
      <c r="AJ25" s="77">
        <v>1</v>
      </c>
      <c r="AK25" s="80">
        <f t="shared" si="45"/>
        <v>1.0900000000000001</v>
      </c>
      <c r="AL25" s="77">
        <f t="shared" si="39"/>
        <v>3937.2939999999999</v>
      </c>
      <c r="AM25" s="80">
        <v>1</v>
      </c>
      <c r="AN25" s="77">
        <v>1</v>
      </c>
      <c r="AO25" s="119">
        <v>1.2104999999999999</v>
      </c>
      <c r="AP25" s="77">
        <f t="shared" si="14"/>
        <v>4766.0943869999992</v>
      </c>
      <c r="AQ25" s="77">
        <v>326</v>
      </c>
      <c r="AR25" s="77">
        <v>1</v>
      </c>
      <c r="AS25" s="77">
        <f t="shared" si="46"/>
        <v>326</v>
      </c>
      <c r="AT25" s="77">
        <f t="shared" si="6"/>
        <v>8353.3043870000001</v>
      </c>
      <c r="AU25" s="77">
        <f t="shared" si="7"/>
        <v>45340.683999999994</v>
      </c>
      <c r="AV25" s="77">
        <f t="shared" si="8"/>
        <v>19189.603106999999</v>
      </c>
      <c r="AW25" s="120">
        <v>250</v>
      </c>
      <c r="AX25" s="120">
        <f t="shared" si="47"/>
        <v>4797400.7767500002</v>
      </c>
      <c r="AY25" s="121"/>
    </row>
    <row r="26" spans="1:51" ht="146.25" x14ac:dyDescent="0.25">
      <c r="A26" s="22" t="s">
        <v>51</v>
      </c>
      <c r="B26" s="27" t="s">
        <v>305</v>
      </c>
      <c r="C26" s="22" t="s">
        <v>210</v>
      </c>
      <c r="D26" s="22" t="s">
        <v>311</v>
      </c>
      <c r="E26" s="22" t="s">
        <v>47</v>
      </c>
      <c r="F26" s="77">
        <v>10361.299999999999</v>
      </c>
      <c r="G26" s="80">
        <v>1</v>
      </c>
      <c r="H26" s="77">
        <v>1</v>
      </c>
      <c r="I26" s="77">
        <f t="shared" si="10"/>
        <v>10361.299999999999</v>
      </c>
      <c r="J26" s="80">
        <v>21299.200000000001</v>
      </c>
      <c r="K26" s="118">
        <v>2.155E-2</v>
      </c>
      <c r="L26" s="77">
        <v>1</v>
      </c>
      <c r="M26" s="77">
        <f t="shared" ref="M26" si="48">J26*K26*L26</f>
        <v>458.99776000000003</v>
      </c>
      <c r="N26" s="77">
        <v>6452</v>
      </c>
      <c r="O26" s="118">
        <v>2.48E-3</v>
      </c>
      <c r="P26" s="77">
        <f t="shared" si="12"/>
        <v>16.000959999999999</v>
      </c>
      <c r="Q26" s="77">
        <f t="shared" si="0"/>
        <v>10836.298719999999</v>
      </c>
      <c r="R26" s="77">
        <v>1940.2</v>
      </c>
      <c r="S26" s="77">
        <v>1</v>
      </c>
      <c r="T26" s="77">
        <f t="shared" ref="T26" si="49">R26*S26</f>
        <v>1940.2</v>
      </c>
      <c r="U26" s="77">
        <v>575</v>
      </c>
      <c r="V26" s="77">
        <v>1</v>
      </c>
      <c r="W26" s="77">
        <v>1</v>
      </c>
      <c r="X26" s="77">
        <f t="shared" ref="X26" si="50">U26*V26*W26</f>
        <v>575</v>
      </c>
      <c r="Y26" s="77">
        <v>370.4</v>
      </c>
      <c r="Z26" s="80">
        <v>1</v>
      </c>
      <c r="AA26" s="77">
        <v>1</v>
      </c>
      <c r="AB26" s="77">
        <v>1.8</v>
      </c>
      <c r="AC26" s="77">
        <f t="shared" ref="AC26" si="51">Y26*Z26*AA26*AB26</f>
        <v>666.72</v>
      </c>
      <c r="AD26" s="77">
        <v>78.2</v>
      </c>
      <c r="AE26" s="77">
        <v>1</v>
      </c>
      <c r="AF26" s="77">
        <v>1</v>
      </c>
      <c r="AG26" s="77">
        <v>1</v>
      </c>
      <c r="AH26" s="77">
        <f t="shared" ref="AH26" si="52">AD26*AE26*AF26*AG26</f>
        <v>78.2</v>
      </c>
      <c r="AI26" s="80">
        <v>1.0900000000000001</v>
      </c>
      <c r="AJ26" s="77">
        <v>1</v>
      </c>
      <c r="AK26" s="80">
        <f t="shared" ref="AK26" si="53">AI26*AJ26</f>
        <v>1.0900000000000001</v>
      </c>
      <c r="AL26" s="77">
        <f t="shared" si="39"/>
        <v>3937.2939999999999</v>
      </c>
      <c r="AM26" s="80">
        <v>1</v>
      </c>
      <c r="AN26" s="77">
        <v>1</v>
      </c>
      <c r="AO26" s="119">
        <v>1.2104999999999999</v>
      </c>
      <c r="AP26" s="77">
        <f t="shared" si="14"/>
        <v>4766.0943869999992</v>
      </c>
      <c r="AQ26" s="77">
        <v>326</v>
      </c>
      <c r="AR26" s="77">
        <v>1</v>
      </c>
      <c r="AS26" s="77">
        <f t="shared" ref="AS26" si="54">AQ26*AR26</f>
        <v>326</v>
      </c>
      <c r="AT26" s="77">
        <f t="shared" si="6"/>
        <v>8353.3043870000001</v>
      </c>
      <c r="AU26" s="77">
        <f t="shared" si="7"/>
        <v>45340.683999999994</v>
      </c>
      <c r="AV26" s="77">
        <f t="shared" si="8"/>
        <v>19189.603106999999</v>
      </c>
      <c r="AW26" s="120">
        <v>24</v>
      </c>
      <c r="AX26" s="120">
        <f t="shared" ref="AX26" si="55">AV26*AW26</f>
        <v>460550.47456799995</v>
      </c>
      <c r="AY26" s="121"/>
    </row>
    <row r="27" spans="1:51" ht="157.5" x14ac:dyDescent="0.25">
      <c r="A27" s="22" t="s">
        <v>51</v>
      </c>
      <c r="B27" s="27" t="s">
        <v>305</v>
      </c>
      <c r="C27" s="22" t="s">
        <v>212</v>
      </c>
      <c r="D27" s="22" t="s">
        <v>312</v>
      </c>
      <c r="E27" s="22" t="s">
        <v>47</v>
      </c>
      <c r="F27" s="77">
        <v>10361.299999999999</v>
      </c>
      <c r="G27" s="80">
        <v>1</v>
      </c>
      <c r="H27" s="77">
        <v>1</v>
      </c>
      <c r="I27" s="77">
        <f t="shared" si="10"/>
        <v>10361.299999999999</v>
      </c>
      <c r="J27" s="80">
        <v>21299.200000000001</v>
      </c>
      <c r="K27" s="118">
        <v>2.155E-2</v>
      </c>
      <c r="L27" s="77">
        <v>1</v>
      </c>
      <c r="M27" s="77">
        <f t="shared" ref="M27:M41" si="56">J27*K27*L27</f>
        <v>458.99776000000003</v>
      </c>
      <c r="N27" s="77">
        <v>6452</v>
      </c>
      <c r="O27" s="118">
        <v>2.48E-3</v>
      </c>
      <c r="P27" s="77">
        <f t="shared" si="12"/>
        <v>16.000959999999999</v>
      </c>
      <c r="Q27" s="77">
        <f t="shared" si="0"/>
        <v>10836.298719999999</v>
      </c>
      <c r="R27" s="77">
        <v>1940.2</v>
      </c>
      <c r="S27" s="77">
        <v>1</v>
      </c>
      <c r="T27" s="77">
        <f t="shared" ref="T27:T28" si="57">R27*S27</f>
        <v>1940.2</v>
      </c>
      <c r="U27" s="77">
        <v>575</v>
      </c>
      <c r="V27" s="77">
        <v>1</v>
      </c>
      <c r="W27" s="77">
        <v>1</v>
      </c>
      <c r="X27" s="77">
        <f t="shared" ref="X27:X29" si="58">U27*V27*W27</f>
        <v>575</v>
      </c>
      <c r="Y27" s="77">
        <v>370.4</v>
      </c>
      <c r="Z27" s="77">
        <v>1</v>
      </c>
      <c r="AA27" s="77">
        <v>1</v>
      </c>
      <c r="AB27" s="77">
        <v>1.8</v>
      </c>
      <c r="AC27" s="77">
        <f t="shared" ref="AC27:AC29" si="59">Y27*Z27*AA27*AB27</f>
        <v>666.72</v>
      </c>
      <c r="AD27" s="77">
        <v>78.2</v>
      </c>
      <c r="AE27" s="77">
        <v>1</v>
      </c>
      <c r="AF27" s="77">
        <v>1</v>
      </c>
      <c r="AG27" s="77">
        <v>1</v>
      </c>
      <c r="AH27" s="77">
        <f t="shared" ref="AH27:AH28" si="60">AD27*AE27*AF27*AG27</f>
        <v>78.2</v>
      </c>
      <c r="AI27" s="80">
        <v>1.0900000000000001</v>
      </c>
      <c r="AJ27" s="77">
        <v>1</v>
      </c>
      <c r="AK27" s="80">
        <f t="shared" ref="AK27:AK41" si="61">AI27*AJ27</f>
        <v>1.0900000000000001</v>
      </c>
      <c r="AL27" s="77">
        <f t="shared" si="39"/>
        <v>3937.2939999999999</v>
      </c>
      <c r="AM27" s="80">
        <v>1</v>
      </c>
      <c r="AN27" s="77">
        <v>1</v>
      </c>
      <c r="AO27" s="119">
        <v>1</v>
      </c>
      <c r="AP27" s="77">
        <f t="shared" si="14"/>
        <v>3937.2939999999999</v>
      </c>
      <c r="AQ27" s="77">
        <v>326</v>
      </c>
      <c r="AR27" s="77">
        <v>1</v>
      </c>
      <c r="AS27" s="77">
        <f t="shared" ref="AS27:AS41" si="62">AQ27*AR27</f>
        <v>326</v>
      </c>
      <c r="AT27" s="77">
        <f t="shared" si="6"/>
        <v>7524.5039999999999</v>
      </c>
      <c r="AU27" s="77">
        <f t="shared" si="7"/>
        <v>45340.683999999994</v>
      </c>
      <c r="AV27" s="77">
        <f t="shared" si="8"/>
        <v>18360.80272</v>
      </c>
      <c r="AW27" s="120">
        <v>50</v>
      </c>
      <c r="AX27" s="120">
        <f t="shared" ref="AX27:AX28" si="63">AV27*AW27</f>
        <v>918040.13599999994</v>
      </c>
      <c r="AY27" s="121"/>
    </row>
    <row r="28" spans="1:51" ht="157.5" x14ac:dyDescent="0.25">
      <c r="A28" s="22" t="s">
        <v>51</v>
      </c>
      <c r="B28" s="27" t="s">
        <v>305</v>
      </c>
      <c r="C28" s="22" t="s">
        <v>212</v>
      </c>
      <c r="D28" s="22" t="s">
        <v>312</v>
      </c>
      <c r="E28" s="22" t="s">
        <v>47</v>
      </c>
      <c r="F28" s="77">
        <v>10361.299999999999</v>
      </c>
      <c r="G28" s="80">
        <v>1.25</v>
      </c>
      <c r="H28" s="77">
        <v>1</v>
      </c>
      <c r="I28" s="77">
        <f t="shared" si="10"/>
        <v>12951.625</v>
      </c>
      <c r="J28" s="80">
        <v>21299.200000000001</v>
      </c>
      <c r="K28" s="118">
        <v>2.155E-2</v>
      </c>
      <c r="L28" s="77">
        <v>1</v>
      </c>
      <c r="M28" s="77">
        <f t="shared" si="56"/>
        <v>458.99776000000003</v>
      </c>
      <c r="N28" s="77">
        <v>6452</v>
      </c>
      <c r="O28" s="118">
        <v>2.48E-3</v>
      </c>
      <c r="P28" s="77">
        <f t="shared" si="12"/>
        <v>16.000959999999999</v>
      </c>
      <c r="Q28" s="77">
        <f t="shared" si="0"/>
        <v>13426.62372</v>
      </c>
      <c r="R28" s="77">
        <v>1940.2</v>
      </c>
      <c r="S28" s="77">
        <v>1</v>
      </c>
      <c r="T28" s="77">
        <f t="shared" si="57"/>
        <v>1940.2</v>
      </c>
      <c r="U28" s="77">
        <v>575</v>
      </c>
      <c r="V28" s="77">
        <v>1</v>
      </c>
      <c r="W28" s="77">
        <v>1</v>
      </c>
      <c r="X28" s="77">
        <f t="shared" si="58"/>
        <v>575</v>
      </c>
      <c r="Y28" s="77">
        <v>370.4</v>
      </c>
      <c r="Z28" s="80">
        <v>1</v>
      </c>
      <c r="AA28" s="77">
        <v>1</v>
      </c>
      <c r="AB28" s="77">
        <v>1.8</v>
      </c>
      <c r="AC28" s="77">
        <f t="shared" si="59"/>
        <v>666.72</v>
      </c>
      <c r="AD28" s="77">
        <v>78.2</v>
      </c>
      <c r="AE28" s="77">
        <v>1</v>
      </c>
      <c r="AF28" s="77">
        <v>1</v>
      </c>
      <c r="AG28" s="77">
        <v>1</v>
      </c>
      <c r="AH28" s="77">
        <f t="shared" si="60"/>
        <v>78.2</v>
      </c>
      <c r="AI28" s="80">
        <v>1.0900000000000001</v>
      </c>
      <c r="AJ28" s="77">
        <v>1</v>
      </c>
      <c r="AK28" s="80">
        <f t="shared" si="61"/>
        <v>1.0900000000000001</v>
      </c>
      <c r="AL28" s="77">
        <f t="shared" si="39"/>
        <v>3937.2939999999999</v>
      </c>
      <c r="AM28" s="80">
        <v>1.25</v>
      </c>
      <c r="AN28" s="77">
        <v>1</v>
      </c>
      <c r="AO28" s="119">
        <v>1</v>
      </c>
      <c r="AP28" s="77">
        <f t="shared" si="14"/>
        <v>4921.6175000000003</v>
      </c>
      <c r="AQ28" s="77">
        <v>326</v>
      </c>
      <c r="AR28" s="77">
        <v>1</v>
      </c>
      <c r="AS28" s="77">
        <f t="shared" si="62"/>
        <v>326</v>
      </c>
      <c r="AT28" s="77">
        <f t="shared" si="6"/>
        <v>8508.8274999999994</v>
      </c>
      <c r="AU28" s="77">
        <f t="shared" si="7"/>
        <v>45340.683999999994</v>
      </c>
      <c r="AV28" s="77">
        <f t="shared" si="8"/>
        <v>21935.451219999999</v>
      </c>
      <c r="AW28" s="120">
        <v>22</v>
      </c>
      <c r="AX28" s="120">
        <f t="shared" si="63"/>
        <v>482579.92683999997</v>
      </c>
      <c r="AY28" s="121"/>
    </row>
    <row r="29" spans="1:51" ht="157.5" x14ac:dyDescent="0.25">
      <c r="A29" s="22" t="s">
        <v>51</v>
      </c>
      <c r="B29" s="27" t="s">
        <v>305</v>
      </c>
      <c r="C29" s="22" t="s">
        <v>212</v>
      </c>
      <c r="D29" s="22" t="s">
        <v>312</v>
      </c>
      <c r="E29" s="22" t="s">
        <v>47</v>
      </c>
      <c r="F29" s="77">
        <v>10361.299999999999</v>
      </c>
      <c r="G29" s="80">
        <v>1</v>
      </c>
      <c r="H29" s="77">
        <v>1</v>
      </c>
      <c r="I29" s="77">
        <f t="shared" si="10"/>
        <v>10361.299999999999</v>
      </c>
      <c r="J29" s="80">
        <v>21299.200000000001</v>
      </c>
      <c r="K29" s="118">
        <v>2.155E-2</v>
      </c>
      <c r="L29" s="77">
        <v>1</v>
      </c>
      <c r="M29" s="77">
        <f t="shared" si="56"/>
        <v>458.99776000000003</v>
      </c>
      <c r="N29" s="77">
        <v>6452</v>
      </c>
      <c r="O29" s="118">
        <v>2.48E-3</v>
      </c>
      <c r="P29" s="77">
        <f t="shared" si="12"/>
        <v>16.000959999999999</v>
      </c>
      <c r="Q29" s="77">
        <f t="shared" si="0"/>
        <v>10836.298719999999</v>
      </c>
      <c r="R29" s="77">
        <v>1940.2</v>
      </c>
      <c r="S29" s="77">
        <v>1</v>
      </c>
      <c r="T29" s="77">
        <f t="shared" ref="T29" si="64">R29*S29</f>
        <v>1940.2</v>
      </c>
      <c r="U29" s="77">
        <v>575</v>
      </c>
      <c r="V29" s="77">
        <v>1</v>
      </c>
      <c r="W29" s="77">
        <v>1</v>
      </c>
      <c r="X29" s="77">
        <f t="shared" si="58"/>
        <v>575</v>
      </c>
      <c r="Y29" s="77">
        <v>370.4</v>
      </c>
      <c r="Z29" s="80">
        <v>1</v>
      </c>
      <c r="AA29" s="77">
        <v>1</v>
      </c>
      <c r="AB29" s="77">
        <v>1.8</v>
      </c>
      <c r="AC29" s="77">
        <f t="shared" si="59"/>
        <v>666.72</v>
      </c>
      <c r="AD29" s="77">
        <v>78.2</v>
      </c>
      <c r="AE29" s="77">
        <v>1</v>
      </c>
      <c r="AF29" s="77">
        <v>1</v>
      </c>
      <c r="AG29" s="77">
        <v>1</v>
      </c>
      <c r="AH29" s="77">
        <f t="shared" ref="AH29" si="65">AD29*AE29*AF29*AG29</f>
        <v>78.2</v>
      </c>
      <c r="AI29" s="80">
        <v>1.0900000000000001</v>
      </c>
      <c r="AJ29" s="77">
        <v>1</v>
      </c>
      <c r="AK29" s="80">
        <f t="shared" si="61"/>
        <v>1.0900000000000001</v>
      </c>
      <c r="AL29" s="77">
        <f t="shared" si="39"/>
        <v>3937.2939999999999</v>
      </c>
      <c r="AM29" s="80">
        <v>1</v>
      </c>
      <c r="AN29" s="77">
        <v>1</v>
      </c>
      <c r="AO29" s="119">
        <v>1.2104999999999999</v>
      </c>
      <c r="AP29" s="77">
        <f t="shared" si="14"/>
        <v>4766.0943869999992</v>
      </c>
      <c r="AQ29" s="77">
        <v>326</v>
      </c>
      <c r="AR29" s="77">
        <v>1</v>
      </c>
      <c r="AS29" s="77">
        <f t="shared" si="62"/>
        <v>326</v>
      </c>
      <c r="AT29" s="77">
        <f t="shared" si="6"/>
        <v>8353.3043870000001</v>
      </c>
      <c r="AU29" s="77">
        <f t="shared" si="7"/>
        <v>45340.683999999994</v>
      </c>
      <c r="AV29" s="77">
        <f t="shared" si="8"/>
        <v>19189.603106999999</v>
      </c>
      <c r="AW29" s="120">
        <v>168</v>
      </c>
      <c r="AX29" s="120">
        <f t="shared" ref="AX29" si="66">AV29*AW29</f>
        <v>3223853.321976</v>
      </c>
      <c r="AY29" s="121"/>
    </row>
    <row r="30" spans="1:51" ht="67.5" hidden="1" outlineLevel="1" x14ac:dyDescent="0.25">
      <c r="A30" s="22"/>
      <c r="B30" s="27" t="s">
        <v>305</v>
      </c>
      <c r="C30" s="22"/>
      <c r="D30" s="22"/>
      <c r="E30" s="22"/>
      <c r="F30" s="120"/>
      <c r="G30" s="122"/>
      <c r="H30" s="120"/>
      <c r="I30" s="77"/>
      <c r="J30" s="80"/>
      <c r="K30" s="120"/>
      <c r="L30" s="77"/>
      <c r="M30" s="77"/>
      <c r="N30" s="120"/>
      <c r="O30" s="120"/>
      <c r="P30" s="77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80"/>
      <c r="AL30" s="77"/>
      <c r="AM30" s="122"/>
      <c r="AN30" s="120"/>
      <c r="AO30" s="120"/>
      <c r="AP30" s="77"/>
      <c r="AQ30" s="120"/>
      <c r="AR30" s="120"/>
      <c r="AS30" s="77"/>
      <c r="AT30" s="120"/>
      <c r="AU30" s="120"/>
      <c r="AV30" s="120"/>
      <c r="AW30" s="124">
        <f>SUM(AW7:AW29)</f>
        <v>2783</v>
      </c>
      <c r="AX30" s="124">
        <f>SUM(AX7:AX29)</f>
        <v>40039101.831419997</v>
      </c>
      <c r="AY30" s="125">
        <f>AX30/AW30</f>
        <v>14387.029044707149</v>
      </c>
    </row>
    <row r="31" spans="1:51" ht="123.75" collapsed="1" x14ac:dyDescent="0.25">
      <c r="A31" s="25" t="s">
        <v>56</v>
      </c>
      <c r="B31" s="27" t="s">
        <v>305</v>
      </c>
      <c r="C31" s="22" t="s">
        <v>196</v>
      </c>
      <c r="D31" s="22" t="s">
        <v>200</v>
      </c>
      <c r="E31" s="22" t="s">
        <v>47</v>
      </c>
      <c r="F31" s="77">
        <v>5180.7</v>
      </c>
      <c r="G31" s="80">
        <v>1.25</v>
      </c>
      <c r="H31" s="77">
        <v>1</v>
      </c>
      <c r="I31" s="77">
        <f t="shared" si="10"/>
        <v>6475.875</v>
      </c>
      <c r="J31" s="80">
        <v>21299.200000000001</v>
      </c>
      <c r="K31" s="118">
        <v>2.155E-2</v>
      </c>
      <c r="L31" s="80">
        <v>6.55</v>
      </c>
      <c r="M31" s="77">
        <f t="shared" si="56"/>
        <v>3006.435328</v>
      </c>
      <c r="N31" s="77">
        <v>1675</v>
      </c>
      <c r="O31" s="118">
        <v>2.48E-3</v>
      </c>
      <c r="P31" s="77">
        <f t="shared" si="12"/>
        <v>4.1539999999999999</v>
      </c>
      <c r="Q31" s="77">
        <f>I31+M31+P31</f>
        <v>9486.464328</v>
      </c>
      <c r="R31" s="77">
        <v>1940.2</v>
      </c>
      <c r="S31" s="80">
        <v>1.88</v>
      </c>
      <c r="T31" s="77">
        <f>R31*S31</f>
        <v>3647.576</v>
      </c>
      <c r="U31" s="77">
        <v>575</v>
      </c>
      <c r="V31" s="80">
        <v>3.15</v>
      </c>
      <c r="W31" s="77">
        <v>1</v>
      </c>
      <c r="X31" s="77">
        <f>U31*V31*W31</f>
        <v>1811.25</v>
      </c>
      <c r="Y31" s="77">
        <v>370.4</v>
      </c>
      <c r="Z31" s="80">
        <v>4.1500000000000004</v>
      </c>
      <c r="AA31" s="77">
        <v>1</v>
      </c>
      <c r="AB31" s="77">
        <v>1.8</v>
      </c>
      <c r="AC31" s="77">
        <f>Y31*Z31*AA31*AB31</f>
        <v>2766.8880000000004</v>
      </c>
      <c r="AD31" s="77">
        <v>78.2</v>
      </c>
      <c r="AE31" s="77">
        <v>3.4</v>
      </c>
      <c r="AF31" s="77">
        <v>1.1000000000000001</v>
      </c>
      <c r="AG31" s="77">
        <v>1</v>
      </c>
      <c r="AH31" s="77">
        <f>AD31*AE31*AF31*AG31</f>
        <v>292.46800000000002</v>
      </c>
      <c r="AI31" s="80">
        <v>1.0900000000000001</v>
      </c>
      <c r="AJ31" s="77">
        <v>14</v>
      </c>
      <c r="AK31" s="80">
        <f t="shared" si="61"/>
        <v>15.260000000000002</v>
      </c>
      <c r="AL31" s="77">
        <f t="shared" si="39"/>
        <v>1968.6659999999999</v>
      </c>
      <c r="AM31" s="80">
        <v>1.25</v>
      </c>
      <c r="AN31" s="77">
        <v>1</v>
      </c>
      <c r="AO31" s="119">
        <v>1.7630999999999999</v>
      </c>
      <c r="AP31" s="77">
        <f t="shared" si="14"/>
        <v>4338.6937807499999</v>
      </c>
      <c r="AQ31" s="77">
        <v>326</v>
      </c>
      <c r="AR31" s="77">
        <v>3.7</v>
      </c>
      <c r="AS31" s="77">
        <f t="shared" si="62"/>
        <v>1206.2</v>
      </c>
      <c r="AT31" s="77">
        <f>T31+X31+AC31+AH31+AK31+AP31+AS31</f>
        <v>14078.335780750002</v>
      </c>
      <c r="AU31" s="77">
        <f>F31+J31+N31+R31+U31+Y31+AD31+AI31+AL31+AQ31</f>
        <v>33414.456000000006</v>
      </c>
      <c r="AV31" s="77">
        <f>Q31+AT31</f>
        <v>23564.800108750002</v>
      </c>
      <c r="AW31" s="120">
        <v>42</v>
      </c>
      <c r="AX31" s="120">
        <f t="shared" ref="AX31" si="67">AV31*AW31</f>
        <v>989721.60456750006</v>
      </c>
      <c r="AY31" s="121"/>
    </row>
    <row r="32" spans="1:51" ht="123.75" x14ac:dyDescent="0.25">
      <c r="A32" s="25" t="s">
        <v>56</v>
      </c>
      <c r="B32" s="27" t="s">
        <v>305</v>
      </c>
      <c r="C32" s="22" t="s">
        <v>197</v>
      </c>
      <c r="D32" s="22" t="s">
        <v>199</v>
      </c>
      <c r="E32" s="22" t="s">
        <v>47</v>
      </c>
      <c r="F32" s="77">
        <v>5180.7</v>
      </c>
      <c r="G32" s="80">
        <v>1.25</v>
      </c>
      <c r="H32" s="77">
        <v>1</v>
      </c>
      <c r="I32" s="77">
        <f t="shared" si="10"/>
        <v>6475.875</v>
      </c>
      <c r="J32" s="80">
        <v>21299.200000000001</v>
      </c>
      <c r="K32" s="118">
        <v>2.155E-2</v>
      </c>
      <c r="L32" s="80">
        <v>6.55</v>
      </c>
      <c r="M32" s="77">
        <f t="shared" ref="M32:M33" si="68">J32*K32*L32</f>
        <v>3006.435328</v>
      </c>
      <c r="N32" s="77">
        <v>1675</v>
      </c>
      <c r="O32" s="118">
        <v>2.48E-3</v>
      </c>
      <c r="P32" s="77">
        <f t="shared" si="12"/>
        <v>4.1539999999999999</v>
      </c>
      <c r="Q32" s="77">
        <f>I32+M32+P32</f>
        <v>9486.464328</v>
      </c>
      <c r="R32" s="77">
        <v>1940.2</v>
      </c>
      <c r="S32" s="80">
        <v>1.88</v>
      </c>
      <c r="T32" s="77">
        <f t="shared" ref="T32:T33" si="69">R32*S32</f>
        <v>3647.576</v>
      </c>
      <c r="U32" s="77">
        <v>575</v>
      </c>
      <c r="V32" s="80">
        <v>3.15</v>
      </c>
      <c r="W32" s="77">
        <v>1</v>
      </c>
      <c r="X32" s="77">
        <f t="shared" ref="X32:X33" si="70">U32*V32*W32</f>
        <v>1811.25</v>
      </c>
      <c r="Y32" s="77">
        <v>370.4</v>
      </c>
      <c r="Z32" s="80">
        <v>4.1500000000000004</v>
      </c>
      <c r="AA32" s="77">
        <v>1</v>
      </c>
      <c r="AB32" s="77">
        <v>1.8</v>
      </c>
      <c r="AC32" s="77">
        <f t="shared" ref="AC32:AC33" si="71">Y32*Z32*AA32*AB32</f>
        <v>2766.8880000000004</v>
      </c>
      <c r="AD32" s="77">
        <v>78.2</v>
      </c>
      <c r="AE32" s="77">
        <v>3.4</v>
      </c>
      <c r="AF32" s="77">
        <v>1.1000000000000001</v>
      </c>
      <c r="AG32" s="77">
        <v>1</v>
      </c>
      <c r="AH32" s="77">
        <f t="shared" ref="AH32:AH33" si="72">AD32*AE32*AF32*AG32</f>
        <v>292.46800000000002</v>
      </c>
      <c r="AI32" s="80">
        <v>1.0900000000000001</v>
      </c>
      <c r="AJ32" s="77">
        <v>14</v>
      </c>
      <c r="AK32" s="80">
        <f t="shared" ref="AK32:AK33" si="73">AI32*AJ32</f>
        <v>15.260000000000002</v>
      </c>
      <c r="AL32" s="77">
        <f t="shared" si="39"/>
        <v>1968.6659999999999</v>
      </c>
      <c r="AM32" s="80">
        <v>1.25</v>
      </c>
      <c r="AN32" s="77">
        <v>1</v>
      </c>
      <c r="AO32" s="119">
        <v>1.7630999999999999</v>
      </c>
      <c r="AP32" s="77">
        <f t="shared" si="14"/>
        <v>4338.6937807499999</v>
      </c>
      <c r="AQ32" s="77">
        <v>326</v>
      </c>
      <c r="AR32" s="77">
        <v>3.7</v>
      </c>
      <c r="AS32" s="77">
        <f t="shared" ref="AS32:AS33" si="74">AQ32*AR32</f>
        <v>1206.2</v>
      </c>
      <c r="AT32" s="77">
        <f>T32+X32+AC32+AH32+AK32+AP32+AS32</f>
        <v>14078.335780750002</v>
      </c>
      <c r="AU32" s="77">
        <f>F32+J32+N32+R32+U32+Y32+AD32+AI32+AL32+AQ32</f>
        <v>33414.456000000006</v>
      </c>
      <c r="AV32" s="77">
        <f>Q32+AT32</f>
        <v>23564.800108750002</v>
      </c>
      <c r="AW32" s="120">
        <v>15</v>
      </c>
      <c r="AX32" s="120">
        <f t="shared" ref="AX32:AX33" si="75">AV32*AW32</f>
        <v>353472.00163125002</v>
      </c>
      <c r="AY32" s="121"/>
    </row>
    <row r="33" spans="1:51" ht="123.75" x14ac:dyDescent="0.25">
      <c r="A33" s="25" t="s">
        <v>56</v>
      </c>
      <c r="B33" s="27" t="s">
        <v>305</v>
      </c>
      <c r="C33" s="22" t="s">
        <v>215</v>
      </c>
      <c r="D33" s="22" t="s">
        <v>214</v>
      </c>
      <c r="E33" s="22" t="s">
        <v>47</v>
      </c>
      <c r="F33" s="77">
        <v>5180.7</v>
      </c>
      <c r="G33" s="80">
        <v>1.25</v>
      </c>
      <c r="H33" s="77">
        <v>1</v>
      </c>
      <c r="I33" s="77">
        <f t="shared" si="10"/>
        <v>6475.875</v>
      </c>
      <c r="J33" s="80">
        <v>21299.200000000001</v>
      </c>
      <c r="K33" s="118">
        <v>2.155E-2</v>
      </c>
      <c r="L33" s="80">
        <v>6.55</v>
      </c>
      <c r="M33" s="77">
        <f t="shared" si="68"/>
        <v>3006.435328</v>
      </c>
      <c r="N33" s="77">
        <v>1675</v>
      </c>
      <c r="O33" s="118">
        <v>2.48E-3</v>
      </c>
      <c r="P33" s="77">
        <f t="shared" si="12"/>
        <v>4.1539999999999999</v>
      </c>
      <c r="Q33" s="77">
        <f>I33+M33+P33</f>
        <v>9486.464328</v>
      </c>
      <c r="R33" s="77">
        <v>1940.2</v>
      </c>
      <c r="S33" s="80">
        <v>1.88</v>
      </c>
      <c r="T33" s="77">
        <f t="shared" si="69"/>
        <v>3647.576</v>
      </c>
      <c r="U33" s="77">
        <v>575</v>
      </c>
      <c r="V33" s="80">
        <v>3.15</v>
      </c>
      <c r="W33" s="77">
        <v>1</v>
      </c>
      <c r="X33" s="77">
        <f t="shared" si="70"/>
        <v>1811.25</v>
      </c>
      <c r="Y33" s="77">
        <v>370.4</v>
      </c>
      <c r="Z33" s="80">
        <v>4.1500000000000004</v>
      </c>
      <c r="AA33" s="77">
        <v>1</v>
      </c>
      <c r="AB33" s="77">
        <v>1.8</v>
      </c>
      <c r="AC33" s="77">
        <f t="shared" si="71"/>
        <v>2766.8880000000004</v>
      </c>
      <c r="AD33" s="77">
        <v>78.2</v>
      </c>
      <c r="AE33" s="77">
        <v>3.4</v>
      </c>
      <c r="AF33" s="77">
        <v>1.1000000000000001</v>
      </c>
      <c r="AG33" s="77">
        <v>1</v>
      </c>
      <c r="AH33" s="77">
        <f t="shared" si="72"/>
        <v>292.46800000000002</v>
      </c>
      <c r="AI33" s="80">
        <v>1.0900000000000001</v>
      </c>
      <c r="AJ33" s="77">
        <v>14</v>
      </c>
      <c r="AK33" s="80">
        <f t="shared" si="73"/>
        <v>15.260000000000002</v>
      </c>
      <c r="AL33" s="77">
        <f t="shared" si="39"/>
        <v>1968.6659999999999</v>
      </c>
      <c r="AM33" s="80">
        <v>1.25</v>
      </c>
      <c r="AN33" s="77">
        <v>1</v>
      </c>
      <c r="AO33" s="119">
        <v>1.7630999999999999</v>
      </c>
      <c r="AP33" s="77">
        <f t="shared" si="14"/>
        <v>4338.6937807499999</v>
      </c>
      <c r="AQ33" s="77">
        <v>326</v>
      </c>
      <c r="AR33" s="77">
        <v>3.7</v>
      </c>
      <c r="AS33" s="77">
        <f t="shared" si="74"/>
        <v>1206.2</v>
      </c>
      <c r="AT33" s="77">
        <f>T33+X33+AC33+AH33+AK33+AP33+AS33</f>
        <v>14078.335780750002</v>
      </c>
      <c r="AU33" s="77">
        <f>F33+J33+N33+R33+U33+Y33+AD33+AI33+AL33+AQ33</f>
        <v>33414.456000000006</v>
      </c>
      <c r="AV33" s="77">
        <f>Q33+AT33</f>
        <v>23564.800108750002</v>
      </c>
      <c r="AW33" s="120">
        <v>104</v>
      </c>
      <c r="AX33" s="120">
        <f t="shared" si="75"/>
        <v>2450739.2113100002</v>
      </c>
      <c r="AY33" s="121"/>
    </row>
    <row r="34" spans="1:51" ht="135" x14ac:dyDescent="0.25">
      <c r="A34" s="25" t="s">
        <v>56</v>
      </c>
      <c r="B34" s="27" t="s">
        <v>305</v>
      </c>
      <c r="C34" s="22" t="s">
        <v>195</v>
      </c>
      <c r="D34" s="22" t="s">
        <v>309</v>
      </c>
      <c r="E34" s="22" t="s">
        <v>47</v>
      </c>
      <c r="F34" s="77">
        <v>10361.299999999999</v>
      </c>
      <c r="G34" s="80">
        <v>1.25</v>
      </c>
      <c r="H34" s="77">
        <v>1</v>
      </c>
      <c r="I34" s="77">
        <f t="shared" si="10"/>
        <v>12951.625</v>
      </c>
      <c r="J34" s="80">
        <v>21299.200000000001</v>
      </c>
      <c r="K34" s="118">
        <v>2.155E-2</v>
      </c>
      <c r="L34" s="80">
        <v>6.55</v>
      </c>
      <c r="M34" s="77">
        <f t="shared" si="56"/>
        <v>3006.435328</v>
      </c>
      <c r="N34" s="77">
        <v>6452</v>
      </c>
      <c r="O34" s="118">
        <v>2.48E-3</v>
      </c>
      <c r="P34" s="77">
        <f t="shared" si="12"/>
        <v>16.000959999999999</v>
      </c>
      <c r="Q34" s="77">
        <f>I34+M34+P34</f>
        <v>15974.061287999999</v>
      </c>
      <c r="R34" s="77">
        <v>1940.2</v>
      </c>
      <c r="S34" s="80">
        <v>1.88</v>
      </c>
      <c r="T34" s="77">
        <f t="shared" ref="T34" si="76">R34*S34</f>
        <v>3647.576</v>
      </c>
      <c r="U34" s="77">
        <v>575</v>
      </c>
      <c r="V34" s="80">
        <v>3.15</v>
      </c>
      <c r="W34" s="77">
        <v>1</v>
      </c>
      <c r="X34" s="77">
        <f t="shared" ref="X34" si="77">U34*V34+W34</f>
        <v>1812.25</v>
      </c>
      <c r="Y34" s="77">
        <v>370.4</v>
      </c>
      <c r="Z34" s="80">
        <v>4.1500000000000004</v>
      </c>
      <c r="AA34" s="77">
        <v>1</v>
      </c>
      <c r="AB34" s="77">
        <v>1.8</v>
      </c>
      <c r="AC34" s="77">
        <f t="shared" ref="AC34" si="78">Y34*Z34*AA34*AB34</f>
        <v>2766.8880000000004</v>
      </c>
      <c r="AD34" s="77">
        <v>78.2</v>
      </c>
      <c r="AE34" s="77">
        <v>3.4</v>
      </c>
      <c r="AF34" s="77">
        <v>1.1000000000000001</v>
      </c>
      <c r="AG34" s="77">
        <v>1</v>
      </c>
      <c r="AH34" s="77">
        <f t="shared" ref="AH34" si="79">AD34*AE34*AF34*AG34</f>
        <v>292.46800000000002</v>
      </c>
      <c r="AI34" s="80">
        <v>1.0900000000000001</v>
      </c>
      <c r="AJ34" s="77">
        <v>14</v>
      </c>
      <c r="AK34" s="80">
        <f t="shared" si="61"/>
        <v>15.260000000000002</v>
      </c>
      <c r="AL34" s="77">
        <f t="shared" si="39"/>
        <v>3937.2939999999999</v>
      </c>
      <c r="AM34" s="80">
        <v>1.25</v>
      </c>
      <c r="AN34" s="77">
        <v>1</v>
      </c>
      <c r="AO34" s="119">
        <v>1.7630999999999999</v>
      </c>
      <c r="AP34" s="77">
        <f t="shared" si="14"/>
        <v>8677.3038142500009</v>
      </c>
      <c r="AQ34" s="77">
        <v>326</v>
      </c>
      <c r="AR34" s="77">
        <v>3.7</v>
      </c>
      <c r="AS34" s="77">
        <f t="shared" si="62"/>
        <v>1206.2</v>
      </c>
      <c r="AT34" s="77">
        <f>T34+X34+AC34+AH34+AK34+AP34+AS34</f>
        <v>18417.945814250004</v>
      </c>
      <c r="AU34" s="77">
        <f>F34+J34+N34+R34+U34+Y34+AD34+AI34+AL34+AQ34</f>
        <v>45340.683999999994</v>
      </c>
      <c r="AV34" s="77">
        <f>Q34+AT34</f>
        <v>34392.007102250005</v>
      </c>
      <c r="AW34" s="120">
        <v>24</v>
      </c>
      <c r="AX34" s="120">
        <f t="shared" ref="AX34" si="80">AV34*AW34</f>
        <v>825408.17045400012</v>
      </c>
      <c r="AY34" s="121"/>
    </row>
    <row r="35" spans="1:51" ht="135" x14ac:dyDescent="0.25">
      <c r="A35" s="25" t="s">
        <v>56</v>
      </c>
      <c r="B35" s="27" t="s">
        <v>305</v>
      </c>
      <c r="C35" s="22" t="s">
        <v>208</v>
      </c>
      <c r="D35" s="22" t="s">
        <v>310</v>
      </c>
      <c r="E35" s="22" t="s">
        <v>47</v>
      </c>
      <c r="F35" s="77">
        <v>10361.299999999999</v>
      </c>
      <c r="G35" s="80">
        <v>1.25</v>
      </c>
      <c r="H35" s="77">
        <v>1</v>
      </c>
      <c r="I35" s="77">
        <f t="shared" si="10"/>
        <v>12951.625</v>
      </c>
      <c r="J35" s="80">
        <v>21299.200000000001</v>
      </c>
      <c r="K35" s="118">
        <v>2.155E-2</v>
      </c>
      <c r="L35" s="80">
        <v>6.55</v>
      </c>
      <c r="M35" s="77">
        <f t="shared" ref="M35" si="81">J35*K35*L35</f>
        <v>3006.435328</v>
      </c>
      <c r="N35" s="77">
        <v>6452</v>
      </c>
      <c r="O35" s="118">
        <v>2.48E-3</v>
      </c>
      <c r="P35" s="77">
        <f t="shared" si="12"/>
        <v>16.000959999999999</v>
      </c>
      <c r="Q35" s="77">
        <f>I35+M35+P35</f>
        <v>15974.061287999999</v>
      </c>
      <c r="R35" s="77">
        <v>1940.2</v>
      </c>
      <c r="S35" s="80">
        <v>1.88</v>
      </c>
      <c r="T35" s="77">
        <f t="shared" ref="T35" si="82">R35*S35</f>
        <v>3647.576</v>
      </c>
      <c r="U35" s="77">
        <v>575</v>
      </c>
      <c r="V35" s="80">
        <v>3.15</v>
      </c>
      <c r="W35" s="77">
        <v>1</v>
      </c>
      <c r="X35" s="77">
        <f t="shared" ref="X35" si="83">U35*V35+W35</f>
        <v>1812.25</v>
      </c>
      <c r="Y35" s="77">
        <v>370.4</v>
      </c>
      <c r="Z35" s="80">
        <v>4.1500000000000004</v>
      </c>
      <c r="AA35" s="77">
        <v>1</v>
      </c>
      <c r="AB35" s="77">
        <v>1.8</v>
      </c>
      <c r="AC35" s="77">
        <f t="shared" ref="AC35" si="84">Y35*Z35*AA35*AB35</f>
        <v>2766.8880000000004</v>
      </c>
      <c r="AD35" s="77">
        <v>78.2</v>
      </c>
      <c r="AE35" s="77">
        <v>3.4</v>
      </c>
      <c r="AF35" s="77">
        <v>1.1000000000000001</v>
      </c>
      <c r="AG35" s="77">
        <v>1</v>
      </c>
      <c r="AH35" s="77">
        <f t="shared" ref="AH35" si="85">AD35*AE35*AF35*AG35</f>
        <v>292.46800000000002</v>
      </c>
      <c r="AI35" s="80">
        <v>1.0900000000000001</v>
      </c>
      <c r="AJ35" s="77">
        <v>14</v>
      </c>
      <c r="AK35" s="80">
        <f t="shared" ref="AK35" si="86">AI35*AJ35</f>
        <v>15.260000000000002</v>
      </c>
      <c r="AL35" s="77">
        <f t="shared" si="39"/>
        <v>3937.2939999999999</v>
      </c>
      <c r="AM35" s="80">
        <v>1.25</v>
      </c>
      <c r="AN35" s="77">
        <v>1</v>
      </c>
      <c r="AO35" s="119">
        <v>1.7630999999999999</v>
      </c>
      <c r="AP35" s="77">
        <f t="shared" si="14"/>
        <v>8677.3038142500009</v>
      </c>
      <c r="AQ35" s="77">
        <v>326</v>
      </c>
      <c r="AR35" s="77">
        <v>3.7</v>
      </c>
      <c r="AS35" s="77">
        <f t="shared" ref="AS35" si="87">AQ35*AR35</f>
        <v>1206.2</v>
      </c>
      <c r="AT35" s="77">
        <f>T35+X35+AC35+AH35+AK35+AP35+AS35</f>
        <v>18417.945814250004</v>
      </c>
      <c r="AU35" s="77">
        <f>F35+J35+N35+R35+U35+Y35+AD35+AI35+AL35+AQ35</f>
        <v>45340.683999999994</v>
      </c>
      <c r="AV35" s="77">
        <f>Q35+AT35</f>
        <v>34392.007102250005</v>
      </c>
      <c r="AW35" s="120">
        <v>36</v>
      </c>
      <c r="AX35" s="120">
        <f t="shared" ref="AX35" si="88">AV35*AW35</f>
        <v>1238112.2556810002</v>
      </c>
      <c r="AY35" s="121"/>
    </row>
    <row r="36" spans="1:51" hidden="1" outlineLevel="1" x14ac:dyDescent="0.25">
      <c r="A36" s="33"/>
      <c r="B36" s="33"/>
      <c r="C36" s="31"/>
      <c r="D36" s="33"/>
      <c r="E36" s="33"/>
      <c r="F36" s="120"/>
      <c r="G36" s="122"/>
      <c r="H36" s="120"/>
      <c r="I36" s="77"/>
      <c r="J36" s="80"/>
      <c r="K36" s="123"/>
      <c r="L36" s="77"/>
      <c r="M36" s="77"/>
      <c r="N36" s="120"/>
      <c r="O36" s="127"/>
      <c r="P36" s="77"/>
      <c r="Q36" s="120"/>
      <c r="R36" s="120"/>
      <c r="S36" s="120"/>
      <c r="T36" s="120"/>
      <c r="U36" s="120"/>
      <c r="V36" s="120"/>
      <c r="W36" s="120"/>
      <c r="X36" s="120"/>
      <c r="Y36" s="120"/>
      <c r="Z36" s="122"/>
      <c r="AA36" s="120"/>
      <c r="AB36" s="120"/>
      <c r="AC36" s="120"/>
      <c r="AD36" s="120"/>
      <c r="AE36" s="120"/>
      <c r="AF36" s="120"/>
      <c r="AG36" s="120"/>
      <c r="AH36" s="120"/>
      <c r="AI36" s="122"/>
      <c r="AJ36" s="120"/>
      <c r="AK36" s="80"/>
      <c r="AL36" s="77"/>
      <c r="AM36" s="122"/>
      <c r="AN36" s="120"/>
      <c r="AO36" s="127"/>
      <c r="AP36" s="77"/>
      <c r="AQ36" s="120"/>
      <c r="AR36" s="120"/>
      <c r="AS36" s="77"/>
      <c r="AT36" s="120"/>
      <c r="AU36" s="120"/>
      <c r="AV36" s="120"/>
      <c r="AW36" s="124">
        <f>SUM(AW31:AW35)</f>
        <v>221</v>
      </c>
      <c r="AX36" s="124">
        <f>SUM(AX31:AX35)</f>
        <v>5857453.2436437514</v>
      </c>
      <c r="AY36" s="125">
        <f>AX36/AW36</f>
        <v>26504.313319654982</v>
      </c>
    </row>
    <row r="37" spans="1:51" ht="78.75" collapsed="1" x14ac:dyDescent="0.25">
      <c r="A37" s="22" t="s">
        <v>59</v>
      </c>
      <c r="B37" s="25" t="s">
        <v>294</v>
      </c>
      <c r="C37" s="31" t="s">
        <v>295</v>
      </c>
      <c r="D37" s="22"/>
      <c r="E37" s="22" t="s">
        <v>313</v>
      </c>
      <c r="F37" s="120">
        <v>3656.9</v>
      </c>
      <c r="G37" s="122">
        <v>1</v>
      </c>
      <c r="H37" s="120">
        <v>1</v>
      </c>
      <c r="I37" s="77">
        <f t="shared" si="10"/>
        <v>3656.9</v>
      </c>
      <c r="J37" s="80">
        <v>21299.200000000001</v>
      </c>
      <c r="K37" s="128">
        <v>2.155E-2</v>
      </c>
      <c r="L37" s="77">
        <v>1</v>
      </c>
      <c r="M37" s="77">
        <f t="shared" si="56"/>
        <v>458.99776000000003</v>
      </c>
      <c r="N37" s="120">
        <v>0</v>
      </c>
      <c r="O37" s="128">
        <v>2.48E-3</v>
      </c>
      <c r="P37" s="77">
        <f t="shared" si="12"/>
        <v>0</v>
      </c>
      <c r="Q37" s="120">
        <f>I37+M37+P37</f>
        <v>4115.8977599999998</v>
      </c>
      <c r="R37" s="120">
        <v>1940.2</v>
      </c>
      <c r="S37" s="120">
        <v>0</v>
      </c>
      <c r="T37" s="120">
        <f t="shared" ref="T37:T38" si="89">R37*S37</f>
        <v>0</v>
      </c>
      <c r="U37" s="120">
        <v>575</v>
      </c>
      <c r="V37" s="122">
        <v>3.15</v>
      </c>
      <c r="W37" s="122">
        <v>2.74</v>
      </c>
      <c r="X37" s="120">
        <f>U37*V37*W37</f>
        <v>4962.8250000000007</v>
      </c>
      <c r="Y37" s="120">
        <v>370.4</v>
      </c>
      <c r="Z37" s="122">
        <v>4.1500000000000004</v>
      </c>
      <c r="AA37" s="120">
        <v>1</v>
      </c>
      <c r="AB37" s="120">
        <v>1</v>
      </c>
      <c r="AC37" s="120">
        <f t="shared" ref="AC37:AC38" si="90">Y37*Z37*AA37*AB37</f>
        <v>1537.16</v>
      </c>
      <c r="AD37" s="120">
        <v>78.2</v>
      </c>
      <c r="AE37" s="120">
        <v>3.4</v>
      </c>
      <c r="AF37" s="120">
        <v>1.1000000000000001</v>
      </c>
      <c r="AG37" s="120">
        <v>1</v>
      </c>
      <c r="AH37" s="120">
        <f t="shared" ref="AH37:AH38" si="91">AD37*AE37*AF37*AG37</f>
        <v>292.46800000000002</v>
      </c>
      <c r="AI37" s="122">
        <v>1.0900000000000001</v>
      </c>
      <c r="AJ37" s="120">
        <v>14</v>
      </c>
      <c r="AK37" s="80">
        <f t="shared" si="61"/>
        <v>15.260000000000002</v>
      </c>
      <c r="AL37" s="77">
        <f t="shared" si="39"/>
        <v>1389.6220000000001</v>
      </c>
      <c r="AM37" s="122">
        <v>1</v>
      </c>
      <c r="AN37" s="120">
        <v>1</v>
      </c>
      <c r="AO37" s="126">
        <v>1.4737</v>
      </c>
      <c r="AP37" s="77">
        <f t="shared" si="14"/>
        <v>2047.8859414000001</v>
      </c>
      <c r="AQ37" s="120">
        <v>326</v>
      </c>
      <c r="AR37" s="120">
        <v>3.7</v>
      </c>
      <c r="AS37" s="77">
        <f t="shared" si="62"/>
        <v>1206.2</v>
      </c>
      <c r="AT37" s="120">
        <f>T37+X37+AC37+AH37+AK37+AP37+AS37</f>
        <v>10061.798941400002</v>
      </c>
      <c r="AU37" s="120">
        <f>F37+J37+N37+R37+U37+Y37+AD37+AI37+AL37+AQ37</f>
        <v>29636.612000000005</v>
      </c>
      <c r="AV37" s="120">
        <f>Q37+AT37</f>
        <v>14177.696701400002</v>
      </c>
      <c r="AW37" s="120">
        <v>86</v>
      </c>
      <c r="AX37" s="120">
        <f t="shared" ref="AX37:AX38" si="92">AV37*AW37</f>
        <v>1219281.9163204001</v>
      </c>
      <c r="AY37" s="121"/>
    </row>
    <row r="38" spans="1:51" ht="123.75" x14ac:dyDescent="0.25">
      <c r="A38" s="22" t="s">
        <v>59</v>
      </c>
      <c r="B38" s="27" t="s">
        <v>305</v>
      </c>
      <c r="C38" s="22" t="s">
        <v>197</v>
      </c>
      <c r="D38" s="22" t="s">
        <v>199</v>
      </c>
      <c r="E38" s="22" t="s">
        <v>47</v>
      </c>
      <c r="F38" s="120">
        <v>5180.7</v>
      </c>
      <c r="G38" s="122">
        <v>1</v>
      </c>
      <c r="H38" s="120">
        <v>1</v>
      </c>
      <c r="I38" s="77">
        <f t="shared" si="10"/>
        <v>5180.7</v>
      </c>
      <c r="J38" s="80">
        <v>21299.200000000001</v>
      </c>
      <c r="K38" s="128">
        <v>2.155E-2</v>
      </c>
      <c r="L38" s="77">
        <v>1</v>
      </c>
      <c r="M38" s="77">
        <f t="shared" si="56"/>
        <v>458.99776000000003</v>
      </c>
      <c r="N38" s="120">
        <v>1675</v>
      </c>
      <c r="O38" s="128">
        <v>2.48E-3</v>
      </c>
      <c r="P38" s="77">
        <f t="shared" si="12"/>
        <v>4.1539999999999999</v>
      </c>
      <c r="Q38" s="120">
        <f>I38+M38+P38</f>
        <v>5643.8517600000005</v>
      </c>
      <c r="R38" s="120">
        <v>1940.2</v>
      </c>
      <c r="S38" s="120">
        <v>0</v>
      </c>
      <c r="T38" s="120">
        <f t="shared" si="89"/>
        <v>0</v>
      </c>
      <c r="U38" s="120">
        <v>575</v>
      </c>
      <c r="V38" s="122">
        <v>3.15</v>
      </c>
      <c r="W38" s="122">
        <v>2.74</v>
      </c>
      <c r="X38" s="120">
        <f>U38*V38*W38</f>
        <v>4962.8250000000007</v>
      </c>
      <c r="Y38" s="120">
        <v>370.4</v>
      </c>
      <c r="Z38" s="122">
        <v>4.1500000000000004</v>
      </c>
      <c r="AA38" s="120">
        <v>1</v>
      </c>
      <c r="AB38" s="120">
        <v>1</v>
      </c>
      <c r="AC38" s="120">
        <f t="shared" si="90"/>
        <v>1537.16</v>
      </c>
      <c r="AD38" s="120">
        <v>78.2</v>
      </c>
      <c r="AE38" s="120">
        <v>3.4</v>
      </c>
      <c r="AF38" s="120">
        <v>1.1000000000000001</v>
      </c>
      <c r="AG38" s="120">
        <v>1</v>
      </c>
      <c r="AH38" s="120">
        <f t="shared" si="91"/>
        <v>292.46800000000002</v>
      </c>
      <c r="AI38" s="122">
        <v>1.0900000000000001</v>
      </c>
      <c r="AJ38" s="120">
        <v>14</v>
      </c>
      <c r="AK38" s="80">
        <f t="shared" si="61"/>
        <v>15.260000000000002</v>
      </c>
      <c r="AL38" s="77">
        <f t="shared" si="39"/>
        <v>1968.6659999999999</v>
      </c>
      <c r="AM38" s="122">
        <v>1</v>
      </c>
      <c r="AN38" s="120">
        <v>1</v>
      </c>
      <c r="AO38" s="126">
        <v>1.4737</v>
      </c>
      <c r="AP38" s="77">
        <f t="shared" si="14"/>
        <v>2901.2230841999999</v>
      </c>
      <c r="AQ38" s="120">
        <v>326</v>
      </c>
      <c r="AR38" s="120">
        <v>3.7</v>
      </c>
      <c r="AS38" s="77">
        <f t="shared" si="62"/>
        <v>1206.2</v>
      </c>
      <c r="AT38" s="120">
        <f>T38+X38+AC38+AH38+AK38+AP38+AS38</f>
        <v>10915.136084200001</v>
      </c>
      <c r="AU38" s="120">
        <f>F38+J38+N38+R38+U38+Y38+AD38+AI38+AL38+AQ38</f>
        <v>33414.456000000006</v>
      </c>
      <c r="AV38" s="120">
        <f>Q38+AT38</f>
        <v>16558.987844200001</v>
      </c>
      <c r="AW38" s="120">
        <v>212</v>
      </c>
      <c r="AX38" s="120">
        <f t="shared" si="92"/>
        <v>3510505.4229704002</v>
      </c>
      <c r="AY38" s="121"/>
    </row>
    <row r="39" spans="1:51" hidden="1" outlineLevel="1" x14ac:dyDescent="0.25">
      <c r="A39" s="22"/>
      <c r="B39" s="22"/>
      <c r="C39" s="31"/>
      <c r="D39" s="22"/>
      <c r="E39" s="22"/>
      <c r="F39" s="120"/>
      <c r="G39" s="122"/>
      <c r="H39" s="120"/>
      <c r="I39" s="77"/>
      <c r="J39" s="80"/>
      <c r="K39" s="123"/>
      <c r="L39" s="77"/>
      <c r="M39" s="77"/>
      <c r="N39" s="120"/>
      <c r="O39" s="127"/>
      <c r="P39" s="77"/>
      <c r="Q39" s="120"/>
      <c r="R39" s="120"/>
      <c r="S39" s="120"/>
      <c r="T39" s="120"/>
      <c r="U39" s="120"/>
      <c r="V39" s="122"/>
      <c r="W39" s="122"/>
      <c r="X39" s="120"/>
      <c r="Y39" s="120"/>
      <c r="Z39" s="122"/>
      <c r="AA39" s="120"/>
      <c r="AB39" s="120"/>
      <c r="AC39" s="120"/>
      <c r="AD39" s="120"/>
      <c r="AE39" s="120"/>
      <c r="AF39" s="120"/>
      <c r="AG39" s="120"/>
      <c r="AH39" s="120"/>
      <c r="AI39" s="122"/>
      <c r="AJ39" s="120"/>
      <c r="AK39" s="80"/>
      <c r="AL39" s="77"/>
      <c r="AM39" s="122"/>
      <c r="AN39" s="120"/>
      <c r="AO39" s="127"/>
      <c r="AP39" s="77"/>
      <c r="AQ39" s="120"/>
      <c r="AR39" s="120"/>
      <c r="AS39" s="77"/>
      <c r="AT39" s="120"/>
      <c r="AU39" s="120"/>
      <c r="AV39" s="120"/>
      <c r="AW39" s="120">
        <f>SUM(AW37:AW38)</f>
        <v>298</v>
      </c>
      <c r="AX39" s="120">
        <f>SUM(AX37:AX38)</f>
        <v>4729787.3392908005</v>
      </c>
      <c r="AY39" s="125">
        <f>AX39/AW39</f>
        <v>15871.769594935573</v>
      </c>
    </row>
    <row r="40" spans="1:51" ht="103.5" customHeight="1" collapsed="1" x14ac:dyDescent="0.25">
      <c r="A40" s="22" t="s">
        <v>62</v>
      </c>
      <c r="B40" s="27" t="s">
        <v>305</v>
      </c>
      <c r="C40" s="22" t="s">
        <v>216</v>
      </c>
      <c r="D40" s="22" t="s">
        <v>217</v>
      </c>
      <c r="E40" s="22" t="s">
        <v>47</v>
      </c>
      <c r="F40" s="120">
        <v>18132.400000000001</v>
      </c>
      <c r="G40" s="122">
        <v>1</v>
      </c>
      <c r="H40" s="120">
        <v>1.2</v>
      </c>
      <c r="I40" s="77">
        <f t="shared" si="10"/>
        <v>21758.880000000001</v>
      </c>
      <c r="J40" s="80">
        <v>21299.200000000001</v>
      </c>
      <c r="K40" s="128">
        <v>2.155E-2</v>
      </c>
      <c r="L40" s="77">
        <v>1</v>
      </c>
      <c r="M40" s="77">
        <f t="shared" si="56"/>
        <v>458.99776000000003</v>
      </c>
      <c r="N40" s="120">
        <v>6471</v>
      </c>
      <c r="O40" s="128">
        <v>2.48E-3</v>
      </c>
      <c r="P40" s="77">
        <f t="shared" si="12"/>
        <v>16.048079999999999</v>
      </c>
      <c r="Q40" s="120">
        <f>I40+M40+P40</f>
        <v>22233.92584</v>
      </c>
      <c r="R40" s="120">
        <v>1940.2</v>
      </c>
      <c r="S40" s="122">
        <v>1.88</v>
      </c>
      <c r="T40" s="120">
        <f t="shared" ref="T40" si="93">R40*S40</f>
        <v>3647.576</v>
      </c>
      <c r="U40" s="120">
        <v>575</v>
      </c>
      <c r="V40" s="122">
        <v>3.15</v>
      </c>
      <c r="W40" s="122">
        <v>1</v>
      </c>
      <c r="X40" s="120">
        <f t="shared" ref="X40" si="94">U40*V40*W40</f>
        <v>1811.25</v>
      </c>
      <c r="Y40" s="120">
        <v>370.4</v>
      </c>
      <c r="Z40" s="122">
        <v>4.1500000000000004</v>
      </c>
      <c r="AA40" s="120">
        <v>1.8</v>
      </c>
      <c r="AB40" s="120">
        <v>1</v>
      </c>
      <c r="AC40" s="120">
        <f t="shared" ref="AC40" si="95">Y40*Z40*AA40*AB40</f>
        <v>2766.8880000000004</v>
      </c>
      <c r="AD40" s="120">
        <v>78.2</v>
      </c>
      <c r="AE40" s="120">
        <v>3.4</v>
      </c>
      <c r="AF40" s="120">
        <v>1</v>
      </c>
      <c r="AG40" s="120">
        <v>1</v>
      </c>
      <c r="AH40" s="120">
        <f t="shared" ref="AH40" si="96">AD40*AE40*AF40*AG40</f>
        <v>265.88</v>
      </c>
      <c r="AI40" s="122">
        <v>1.0900000000000001</v>
      </c>
      <c r="AJ40" s="120">
        <v>14</v>
      </c>
      <c r="AK40" s="80">
        <f t="shared" si="61"/>
        <v>15.260000000000002</v>
      </c>
      <c r="AL40" s="77">
        <f t="shared" si="39"/>
        <v>6890.3120000000008</v>
      </c>
      <c r="AM40" s="122">
        <v>1</v>
      </c>
      <c r="AN40" s="120">
        <v>1.2</v>
      </c>
      <c r="AO40" s="126">
        <v>1.4737</v>
      </c>
      <c r="AP40" s="77">
        <f t="shared" si="14"/>
        <v>12185.103353280001</v>
      </c>
      <c r="AQ40" s="120">
        <v>326</v>
      </c>
      <c r="AR40" s="120">
        <v>3.7</v>
      </c>
      <c r="AS40" s="77">
        <f t="shared" si="62"/>
        <v>1206.2</v>
      </c>
      <c r="AT40" s="120">
        <f>T40+X40+AC40+AH40+AK40+AP40+AS40</f>
        <v>21898.157353279999</v>
      </c>
      <c r="AU40" s="120">
        <f>F40+J40+N40+R40+U40+Y40+AD40+AI40+AL40+AQ40</f>
        <v>56083.801999999996</v>
      </c>
      <c r="AV40" s="120">
        <f>Q40+AT40</f>
        <v>44132.083193279999</v>
      </c>
      <c r="AW40" s="120">
        <v>240</v>
      </c>
      <c r="AX40" s="120">
        <f>AV40*AW40</f>
        <v>10591699.966387199</v>
      </c>
      <c r="AY40" s="121"/>
    </row>
    <row r="41" spans="1:51" ht="90" x14ac:dyDescent="0.25">
      <c r="A41" s="22" t="s">
        <v>62</v>
      </c>
      <c r="B41" s="27" t="s">
        <v>305</v>
      </c>
      <c r="C41" s="22" t="s">
        <v>216</v>
      </c>
      <c r="D41" s="22" t="s">
        <v>217</v>
      </c>
      <c r="E41" s="22" t="s">
        <v>47</v>
      </c>
      <c r="F41" s="120">
        <v>18132.400000000001</v>
      </c>
      <c r="G41" s="122">
        <v>1.25</v>
      </c>
      <c r="H41" s="120">
        <v>1.2</v>
      </c>
      <c r="I41" s="77">
        <f t="shared" si="10"/>
        <v>27198.6</v>
      </c>
      <c r="J41" s="80">
        <v>21299.200000000001</v>
      </c>
      <c r="K41" s="128">
        <v>2.155E-2</v>
      </c>
      <c r="L41" s="77">
        <v>1</v>
      </c>
      <c r="M41" s="77">
        <f t="shared" si="56"/>
        <v>458.99776000000003</v>
      </c>
      <c r="N41" s="120">
        <v>6471</v>
      </c>
      <c r="O41" s="128">
        <v>2.48E-3</v>
      </c>
      <c r="P41" s="77">
        <f t="shared" si="12"/>
        <v>16.048079999999999</v>
      </c>
      <c r="Q41" s="120">
        <f>I41+M41+P41</f>
        <v>27673.645839999997</v>
      </c>
      <c r="R41" s="120">
        <v>1940.2</v>
      </c>
      <c r="S41" s="122">
        <v>1.88</v>
      </c>
      <c r="T41" s="120">
        <f t="shared" ref="T41" si="97">R41*S41</f>
        <v>3647.576</v>
      </c>
      <c r="U41" s="120">
        <v>575</v>
      </c>
      <c r="V41" s="122">
        <v>3.15</v>
      </c>
      <c r="W41" s="122">
        <v>1</v>
      </c>
      <c r="X41" s="120">
        <f t="shared" ref="X41" si="98">U41*V41*W41</f>
        <v>1811.25</v>
      </c>
      <c r="Y41" s="120">
        <v>370.4</v>
      </c>
      <c r="Z41" s="122">
        <v>4.1500000000000004</v>
      </c>
      <c r="AA41" s="120">
        <v>1.8</v>
      </c>
      <c r="AB41" s="120">
        <v>1</v>
      </c>
      <c r="AC41" s="120">
        <f t="shared" ref="AC41" si="99">Y41*Z41*AA41*AB41</f>
        <v>2766.8880000000004</v>
      </c>
      <c r="AD41" s="120">
        <v>78.2</v>
      </c>
      <c r="AE41" s="120">
        <v>3.4</v>
      </c>
      <c r="AF41" s="120">
        <v>1</v>
      </c>
      <c r="AG41" s="120">
        <v>1</v>
      </c>
      <c r="AH41" s="120">
        <f t="shared" ref="AH41" si="100">AD41*AE41*AF41*AG41</f>
        <v>265.88</v>
      </c>
      <c r="AI41" s="122">
        <v>1.0900000000000001</v>
      </c>
      <c r="AJ41" s="120">
        <v>14</v>
      </c>
      <c r="AK41" s="80">
        <f t="shared" si="61"/>
        <v>15.260000000000002</v>
      </c>
      <c r="AL41" s="77">
        <f t="shared" si="39"/>
        <v>6890.3120000000008</v>
      </c>
      <c r="AM41" s="122">
        <v>1.25</v>
      </c>
      <c r="AN41" s="120">
        <v>1.2</v>
      </c>
      <c r="AO41" s="126">
        <v>1.4737</v>
      </c>
      <c r="AP41" s="77">
        <f t="shared" si="14"/>
        <v>15231.379191600001</v>
      </c>
      <c r="AQ41" s="120">
        <v>326</v>
      </c>
      <c r="AR41" s="120">
        <v>3.7</v>
      </c>
      <c r="AS41" s="77">
        <f t="shared" si="62"/>
        <v>1206.2</v>
      </c>
      <c r="AT41" s="120">
        <f>T41+X41+AC41+AH41+AK41+AP41+AS41</f>
        <v>24944.433191600001</v>
      </c>
      <c r="AU41" s="120">
        <f>F41+J41+N41+R41+U41+Y41+AD41+AI41+AL41+AQ41</f>
        <v>56083.801999999996</v>
      </c>
      <c r="AV41" s="120">
        <f>Q41+AT41</f>
        <v>52618.079031599998</v>
      </c>
      <c r="AW41" s="120">
        <v>8</v>
      </c>
      <c r="AX41" s="120">
        <f>AV41*AW41</f>
        <v>420944.63225279999</v>
      </c>
      <c r="AY41" s="121"/>
    </row>
    <row r="42" spans="1:51" hidden="1" outlineLevel="1" x14ac:dyDescent="0.25">
      <c r="A42" s="22"/>
      <c r="B42" s="24"/>
      <c r="C42" s="24"/>
      <c r="D42" s="24"/>
      <c r="E42" s="26"/>
      <c r="F42" s="120"/>
      <c r="G42" s="122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2"/>
      <c r="AN42" s="120"/>
      <c r="AO42" s="120"/>
      <c r="AP42" s="120"/>
      <c r="AQ42" s="120"/>
      <c r="AR42" s="120"/>
      <c r="AS42" s="120"/>
      <c r="AT42" s="120"/>
      <c r="AU42" s="120"/>
      <c r="AV42" s="120"/>
      <c r="AW42" s="124">
        <f>SUM(AW40:AW41)</f>
        <v>248</v>
      </c>
      <c r="AX42" s="124">
        <f>SUM(AX40:AX41)</f>
        <v>11012644.598639999</v>
      </c>
      <c r="AY42" s="125">
        <f>AX42/AW42</f>
        <v>44405.824994516122</v>
      </c>
    </row>
    <row r="43" spans="1:51" ht="67.5" hidden="1" outlineLevel="1" x14ac:dyDescent="0.25">
      <c r="A43" s="22" t="s">
        <v>184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30">
        <f>AW30+AW36+AW39+AW42</f>
        <v>3550</v>
      </c>
      <c r="AX43" s="130">
        <f>AX30+AX36+AX39+AX42</f>
        <v>61638987.012994543</v>
      </c>
      <c r="AY43" s="129"/>
    </row>
    <row r="44" spans="1:51" collapsed="1" x14ac:dyDescent="0.25">
      <c r="AW44" s="107"/>
      <c r="AX44" s="107"/>
    </row>
    <row r="45" spans="1:51" ht="29.25" customHeight="1" x14ac:dyDescent="0.25">
      <c r="G45" s="201" t="s">
        <v>259</v>
      </c>
      <c r="H45" s="201"/>
      <c r="I45" s="201"/>
      <c r="AW45" s="107"/>
      <c r="AX45" s="107"/>
    </row>
    <row r="46" spans="1:51" ht="32.25" customHeight="1" x14ac:dyDescent="0.25">
      <c r="A46" s="190" t="s">
        <v>260</v>
      </c>
      <c r="B46" s="190"/>
      <c r="C46" s="190"/>
      <c r="D46" s="190"/>
      <c r="E46" s="190"/>
      <c r="F46" s="190"/>
      <c r="G46" s="190"/>
      <c r="H46" s="190"/>
      <c r="I46" s="190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107"/>
      <c r="AX46" s="107"/>
    </row>
    <row r="47" spans="1:51" x14ac:dyDescent="0.25">
      <c r="AW47" s="107"/>
      <c r="AX47" s="107"/>
    </row>
    <row r="48" spans="1:51" ht="154.5" customHeight="1" x14ac:dyDescent="0.25">
      <c r="A48" s="141" t="s">
        <v>5</v>
      </c>
      <c r="B48" s="141" t="s">
        <v>261</v>
      </c>
      <c r="C48" s="142" t="s">
        <v>8</v>
      </c>
      <c r="D48" s="142" t="s">
        <v>262</v>
      </c>
      <c r="E48" s="142" t="s">
        <v>263</v>
      </c>
      <c r="F48" s="90" t="s">
        <v>264</v>
      </c>
      <c r="G48" s="90" t="s">
        <v>110</v>
      </c>
      <c r="H48" s="90" t="s">
        <v>265</v>
      </c>
      <c r="I48" s="113" t="s">
        <v>266</v>
      </c>
      <c r="J48" s="94"/>
      <c r="K48" s="94"/>
      <c r="L48" s="93"/>
      <c r="M48" s="93"/>
      <c r="N48" s="93"/>
      <c r="O48" s="93"/>
      <c r="P48" s="93"/>
      <c r="Q48" s="94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4"/>
      <c r="AU48" s="100"/>
      <c r="AV48" s="100"/>
      <c r="AW48" s="107"/>
      <c r="AX48" s="107"/>
    </row>
    <row r="49" spans="1:50" ht="90" x14ac:dyDescent="0.25">
      <c r="A49" s="22" t="s">
        <v>51</v>
      </c>
      <c r="B49" s="27" t="s">
        <v>52</v>
      </c>
      <c r="C49" s="22" t="s">
        <v>15</v>
      </c>
      <c r="D49" s="22" t="s">
        <v>225</v>
      </c>
      <c r="E49" s="24" t="s">
        <v>314</v>
      </c>
      <c r="F49" s="41">
        <v>821971.08</v>
      </c>
      <c r="G49" s="40">
        <v>0.10340000000000001</v>
      </c>
      <c r="H49" s="40">
        <v>0.37230000000000002</v>
      </c>
      <c r="I49" s="39">
        <f>F49*G49*H49</f>
        <v>31642.450740885604</v>
      </c>
      <c r="J49" s="94"/>
      <c r="K49" s="94"/>
      <c r="L49" s="95"/>
      <c r="M49" s="95"/>
      <c r="N49" s="95"/>
      <c r="O49" s="97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8"/>
      <c r="AJ49" s="95"/>
      <c r="AK49" s="98"/>
      <c r="AL49" s="95"/>
      <c r="AM49" s="98"/>
      <c r="AN49" s="95"/>
      <c r="AO49" s="96"/>
      <c r="AP49" s="95"/>
      <c r="AQ49" s="95"/>
      <c r="AR49" s="95"/>
      <c r="AS49" s="95"/>
      <c r="AT49" s="95"/>
      <c r="AU49" s="95"/>
      <c r="AV49" s="95"/>
      <c r="AW49" s="107"/>
      <c r="AX49" s="107"/>
    </row>
    <row r="50" spans="1:50" ht="90" x14ac:dyDescent="0.25">
      <c r="A50" s="22" t="s">
        <v>51</v>
      </c>
      <c r="B50" s="27" t="s">
        <v>52</v>
      </c>
      <c r="C50" s="31" t="s">
        <v>16</v>
      </c>
      <c r="D50" s="22" t="s">
        <v>226</v>
      </c>
      <c r="E50" s="24" t="s">
        <v>314</v>
      </c>
      <c r="F50" s="86">
        <v>592628.44999999995</v>
      </c>
      <c r="G50" s="40">
        <v>0.10340000000000001</v>
      </c>
      <c r="H50" s="40">
        <v>0.42280000000000001</v>
      </c>
      <c r="I50" s="39">
        <f t="shared" ref="I50:I107" si="101">F50*G50*H50</f>
        <v>25908.246115443999</v>
      </c>
      <c r="J50" s="94"/>
      <c r="K50" s="94"/>
      <c r="L50" s="95"/>
      <c r="M50" s="95"/>
      <c r="N50" s="95"/>
      <c r="O50" s="97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8"/>
      <c r="AJ50" s="95"/>
      <c r="AK50" s="98"/>
      <c r="AL50" s="95"/>
      <c r="AM50" s="98"/>
      <c r="AN50" s="95"/>
      <c r="AO50" s="96"/>
      <c r="AP50" s="95"/>
      <c r="AQ50" s="95"/>
      <c r="AR50" s="95"/>
      <c r="AS50" s="95"/>
      <c r="AT50" s="95"/>
      <c r="AU50" s="95"/>
      <c r="AV50" s="95"/>
      <c r="AW50" s="107"/>
      <c r="AX50" s="107"/>
    </row>
    <row r="51" spans="1:50" ht="90" x14ac:dyDescent="0.25">
      <c r="A51" s="22" t="s">
        <v>51</v>
      </c>
      <c r="B51" s="27" t="s">
        <v>52</v>
      </c>
      <c r="C51" s="22" t="s">
        <v>17</v>
      </c>
      <c r="D51" s="22" t="s">
        <v>227</v>
      </c>
      <c r="E51" s="24" t="s">
        <v>314</v>
      </c>
      <c r="F51" s="86">
        <v>684248.47</v>
      </c>
      <c r="G51" s="40">
        <v>0.10340000000000001</v>
      </c>
      <c r="H51" s="40">
        <v>0.39250000000000002</v>
      </c>
      <c r="I51" s="39">
        <f t="shared" si="101"/>
        <v>27769.882030715002</v>
      </c>
      <c r="J51" s="94"/>
      <c r="K51" s="94"/>
      <c r="L51" s="95"/>
      <c r="M51" s="95"/>
      <c r="N51" s="95"/>
      <c r="O51" s="97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8"/>
      <c r="AJ51" s="95"/>
      <c r="AK51" s="98"/>
      <c r="AL51" s="95"/>
      <c r="AM51" s="97"/>
      <c r="AN51" s="95"/>
      <c r="AO51" s="96"/>
      <c r="AP51" s="95"/>
      <c r="AQ51" s="95"/>
      <c r="AR51" s="95"/>
      <c r="AS51" s="95"/>
      <c r="AT51" s="95"/>
      <c r="AU51" s="95"/>
      <c r="AV51" s="95"/>
      <c r="AW51" s="107"/>
      <c r="AX51" s="107"/>
    </row>
    <row r="52" spans="1:50" ht="90" x14ac:dyDescent="0.25">
      <c r="A52" s="22" t="s">
        <v>51</v>
      </c>
      <c r="B52" s="27" t="s">
        <v>52</v>
      </c>
      <c r="C52" s="22" t="s">
        <v>18</v>
      </c>
      <c r="D52" s="22" t="s">
        <v>228</v>
      </c>
      <c r="E52" s="24" t="s">
        <v>314</v>
      </c>
      <c r="F52" s="86">
        <v>963723.88</v>
      </c>
      <c r="G52" s="40">
        <v>0.10340000000000001</v>
      </c>
      <c r="H52" s="40">
        <v>0.34050000000000002</v>
      </c>
      <c r="I52" s="39">
        <f t="shared" si="101"/>
        <v>33930.501249876004</v>
      </c>
      <c r="J52" s="94"/>
      <c r="K52" s="94"/>
      <c r="L52" s="95"/>
      <c r="M52" s="95"/>
      <c r="N52" s="95"/>
      <c r="O52" s="97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8"/>
      <c r="AJ52" s="95"/>
      <c r="AK52" s="98"/>
      <c r="AL52" s="95"/>
      <c r="AM52" s="98"/>
      <c r="AN52" s="95"/>
      <c r="AO52" s="96"/>
      <c r="AP52" s="95"/>
      <c r="AQ52" s="95"/>
      <c r="AR52" s="95"/>
      <c r="AS52" s="95"/>
      <c r="AT52" s="95"/>
      <c r="AU52" s="95"/>
      <c r="AV52" s="95"/>
      <c r="AW52" s="107"/>
      <c r="AX52" s="107"/>
    </row>
    <row r="53" spans="1:50" ht="90" x14ac:dyDescent="0.25">
      <c r="A53" s="22" t="s">
        <v>51</v>
      </c>
      <c r="B53" s="27" t="s">
        <v>52</v>
      </c>
      <c r="C53" s="22" t="s">
        <v>19</v>
      </c>
      <c r="D53" s="22" t="s">
        <v>229</v>
      </c>
      <c r="E53" s="24" t="s">
        <v>314</v>
      </c>
      <c r="F53" s="41">
        <v>703417.71</v>
      </c>
      <c r="G53" s="40">
        <v>0.10340000000000001</v>
      </c>
      <c r="H53" s="40">
        <v>0.3619</v>
      </c>
      <c r="I53" s="39">
        <f t="shared" si="101"/>
        <v>26322.214280346601</v>
      </c>
      <c r="J53" s="94"/>
      <c r="K53" s="94"/>
      <c r="L53" s="95"/>
      <c r="M53" s="95"/>
      <c r="N53" s="95"/>
      <c r="O53" s="97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8"/>
      <c r="AJ53" s="95"/>
      <c r="AK53" s="98"/>
      <c r="AL53" s="95"/>
      <c r="AM53" s="98"/>
      <c r="AN53" s="95"/>
      <c r="AO53" s="96"/>
      <c r="AP53" s="95"/>
      <c r="AQ53" s="95"/>
      <c r="AR53" s="95"/>
      <c r="AS53" s="95"/>
      <c r="AT53" s="95"/>
      <c r="AU53" s="95"/>
      <c r="AV53" s="95"/>
      <c r="AW53" s="107"/>
      <c r="AX53" s="107"/>
    </row>
    <row r="54" spans="1:50" ht="90" x14ac:dyDescent="0.25">
      <c r="A54" s="22" t="s">
        <v>51</v>
      </c>
      <c r="B54" s="27" t="s">
        <v>52</v>
      </c>
      <c r="C54" s="70" t="s">
        <v>165</v>
      </c>
      <c r="D54" s="22" t="s">
        <v>230</v>
      </c>
      <c r="E54" s="24" t="s">
        <v>314</v>
      </c>
      <c r="F54" s="41">
        <v>748285.17</v>
      </c>
      <c r="G54" s="40">
        <v>0.10340000000000001</v>
      </c>
      <c r="H54" s="40">
        <v>0.44119999999999998</v>
      </c>
      <c r="I54" s="39">
        <f t="shared" si="101"/>
        <v>34136.829318213604</v>
      </c>
      <c r="J54" s="94"/>
      <c r="K54" s="94"/>
      <c r="L54" s="95"/>
      <c r="M54" s="95"/>
      <c r="N54" s="95"/>
      <c r="O54" s="97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8"/>
      <c r="AJ54" s="95"/>
      <c r="AK54" s="98"/>
      <c r="AL54" s="95"/>
      <c r="AM54" s="98"/>
      <c r="AN54" s="95"/>
      <c r="AO54" s="96"/>
      <c r="AP54" s="95"/>
      <c r="AQ54" s="95"/>
      <c r="AR54" s="95"/>
      <c r="AS54" s="95"/>
      <c r="AT54" s="95"/>
      <c r="AU54" s="95"/>
      <c r="AV54" s="95"/>
      <c r="AW54" s="107"/>
      <c r="AX54" s="107"/>
    </row>
    <row r="55" spans="1:50" ht="90" x14ac:dyDescent="0.25">
      <c r="A55" s="22" t="s">
        <v>51</v>
      </c>
      <c r="B55" s="27" t="s">
        <v>52</v>
      </c>
      <c r="C55" s="22" t="s">
        <v>20</v>
      </c>
      <c r="D55" s="22" t="s">
        <v>231</v>
      </c>
      <c r="E55" s="24" t="s">
        <v>314</v>
      </c>
      <c r="F55" s="41">
        <v>674313.01</v>
      </c>
      <c r="G55" s="40">
        <v>0.10340000000000001</v>
      </c>
      <c r="H55" s="40">
        <v>0.38340000000000002</v>
      </c>
      <c r="I55" s="39">
        <f t="shared" si="101"/>
        <v>26732.168270715603</v>
      </c>
      <c r="J55" s="95"/>
      <c r="K55" s="97"/>
      <c r="L55" s="95"/>
      <c r="M55" s="95"/>
      <c r="N55" s="95"/>
      <c r="O55" s="97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8"/>
      <c r="AJ55" s="95"/>
      <c r="AK55" s="98"/>
      <c r="AL55" s="95"/>
      <c r="AM55" s="98"/>
      <c r="AN55" s="95"/>
      <c r="AO55" s="96"/>
      <c r="AP55" s="95"/>
      <c r="AQ55" s="95"/>
      <c r="AR55" s="95"/>
      <c r="AS55" s="95"/>
      <c r="AT55" s="95"/>
      <c r="AU55" s="95"/>
      <c r="AV55" s="95"/>
      <c r="AW55" s="107"/>
      <c r="AX55" s="107"/>
    </row>
    <row r="56" spans="1:50" ht="90" x14ac:dyDescent="0.25">
      <c r="A56" s="22" t="s">
        <v>51</v>
      </c>
      <c r="B56" s="27" t="s">
        <v>52</v>
      </c>
      <c r="C56" s="22" t="s">
        <v>21</v>
      </c>
      <c r="D56" s="22" t="s">
        <v>232</v>
      </c>
      <c r="E56" s="24" t="s">
        <v>314</v>
      </c>
      <c r="F56" s="41">
        <v>683130.38</v>
      </c>
      <c r="G56" s="40">
        <v>0.10340000000000001</v>
      </c>
      <c r="H56" s="40">
        <v>0.22170000000000001</v>
      </c>
      <c r="I56" s="39">
        <f t="shared" si="101"/>
        <v>15659.930542436403</v>
      </c>
      <c r="J56" s="95"/>
      <c r="K56" s="97"/>
      <c r="L56" s="95"/>
      <c r="M56" s="95"/>
      <c r="N56" s="95"/>
      <c r="O56" s="97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8"/>
      <c r="AJ56" s="95"/>
      <c r="AK56" s="98"/>
      <c r="AL56" s="95"/>
      <c r="AM56" s="98"/>
      <c r="AN56" s="95"/>
      <c r="AO56" s="96"/>
      <c r="AP56" s="95"/>
      <c r="AQ56" s="95"/>
      <c r="AR56" s="95"/>
      <c r="AS56" s="95"/>
      <c r="AT56" s="95"/>
      <c r="AU56" s="95"/>
      <c r="AV56" s="95"/>
      <c r="AW56" s="107"/>
      <c r="AX56" s="107"/>
    </row>
    <row r="57" spans="1:50" ht="90" x14ac:dyDescent="0.25">
      <c r="A57" s="22" t="s">
        <v>51</v>
      </c>
      <c r="B57" s="27" t="s">
        <v>52</v>
      </c>
      <c r="C57" s="22" t="s">
        <v>22</v>
      </c>
      <c r="D57" s="22" t="s">
        <v>233</v>
      </c>
      <c r="E57" s="24" t="s">
        <v>314</v>
      </c>
      <c r="F57" s="41">
        <v>690865.67</v>
      </c>
      <c r="G57" s="40">
        <v>0.10340000000000001</v>
      </c>
      <c r="H57" s="40">
        <v>0.50149999999999995</v>
      </c>
      <c r="I57" s="39">
        <f t="shared" si="101"/>
        <v>35824.908404416994</v>
      </c>
      <c r="J57" s="95"/>
      <c r="K57" s="97"/>
      <c r="L57" s="95"/>
      <c r="M57" s="95"/>
      <c r="N57" s="95"/>
      <c r="O57" s="97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8"/>
      <c r="AJ57" s="95"/>
      <c r="AK57" s="98"/>
      <c r="AL57" s="95"/>
      <c r="AM57" s="98"/>
      <c r="AN57" s="95"/>
      <c r="AO57" s="96"/>
      <c r="AP57" s="95"/>
      <c r="AQ57" s="95"/>
      <c r="AR57" s="95"/>
      <c r="AS57" s="95"/>
      <c r="AT57" s="95"/>
      <c r="AU57" s="95"/>
      <c r="AV57" s="95"/>
      <c r="AW57" s="107"/>
      <c r="AX57" s="107"/>
    </row>
    <row r="58" spans="1:50" ht="90" x14ac:dyDescent="0.25">
      <c r="A58" s="22" t="s">
        <v>51</v>
      </c>
      <c r="B58" s="27" t="s">
        <v>52</v>
      </c>
      <c r="C58" s="22" t="s">
        <v>23</v>
      </c>
      <c r="D58" s="22" t="s">
        <v>234</v>
      </c>
      <c r="E58" s="24" t="s">
        <v>314</v>
      </c>
      <c r="F58" s="41">
        <v>722046.78</v>
      </c>
      <c r="G58" s="40">
        <v>0.10340000000000001</v>
      </c>
      <c r="H58" s="40">
        <v>0.3891</v>
      </c>
      <c r="I58" s="39">
        <f t="shared" si="101"/>
        <v>29050.064776933203</v>
      </c>
      <c r="J58" s="95"/>
      <c r="K58" s="97"/>
      <c r="L58" s="95"/>
      <c r="M58" s="95"/>
      <c r="N58" s="95"/>
      <c r="O58" s="97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8"/>
      <c r="AJ58" s="95"/>
      <c r="AK58" s="98"/>
      <c r="AL58" s="95"/>
      <c r="AM58" s="97"/>
      <c r="AN58" s="95"/>
      <c r="AO58" s="96"/>
      <c r="AP58" s="95"/>
      <c r="AQ58" s="95"/>
      <c r="AR58" s="95"/>
      <c r="AS58" s="95"/>
      <c r="AT58" s="95"/>
      <c r="AU58" s="95"/>
      <c r="AV58" s="95"/>
      <c r="AW58" s="107"/>
      <c r="AX58" s="107"/>
    </row>
    <row r="59" spans="1:50" ht="90" x14ac:dyDescent="0.25">
      <c r="A59" s="22" t="s">
        <v>51</v>
      </c>
      <c r="B59" s="27" t="s">
        <v>52</v>
      </c>
      <c r="C59" s="22" t="s">
        <v>24</v>
      </c>
      <c r="D59" s="22" t="s">
        <v>235</v>
      </c>
      <c r="E59" s="24" t="s">
        <v>314</v>
      </c>
      <c r="F59" s="41">
        <v>660638.17000000004</v>
      </c>
      <c r="G59" s="40">
        <v>0.10340000000000001</v>
      </c>
      <c r="H59" s="40">
        <v>0.26350000000000001</v>
      </c>
      <c r="I59" s="39">
        <f t="shared" si="101"/>
        <v>17999.681516003002</v>
      </c>
      <c r="J59" s="95"/>
      <c r="K59" s="97"/>
      <c r="L59" s="95"/>
      <c r="M59" s="95"/>
      <c r="N59" s="95"/>
      <c r="O59" s="97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8"/>
      <c r="AJ59" s="95"/>
      <c r="AK59" s="98"/>
      <c r="AL59" s="95"/>
      <c r="AM59" s="97"/>
      <c r="AN59" s="95"/>
      <c r="AO59" s="96"/>
      <c r="AP59" s="95"/>
      <c r="AQ59" s="95"/>
      <c r="AR59" s="95"/>
      <c r="AS59" s="95"/>
      <c r="AT59" s="95"/>
      <c r="AU59" s="95"/>
      <c r="AV59" s="95"/>
      <c r="AW59" s="107"/>
      <c r="AX59" s="107"/>
    </row>
    <row r="60" spans="1:50" ht="90" x14ac:dyDescent="0.25">
      <c r="A60" s="22" t="s">
        <v>51</v>
      </c>
      <c r="B60" s="27" t="s">
        <v>52</v>
      </c>
      <c r="C60" s="22" t="s">
        <v>25</v>
      </c>
      <c r="D60" s="22" t="s">
        <v>236</v>
      </c>
      <c r="E60" s="24" t="s">
        <v>314</v>
      </c>
      <c r="F60" s="41">
        <v>707622.96</v>
      </c>
      <c r="G60" s="40">
        <v>0.10340000000000001</v>
      </c>
      <c r="H60" s="40">
        <v>0.35149999999999998</v>
      </c>
      <c r="I60" s="39">
        <f t="shared" si="101"/>
        <v>25718.627243495997</v>
      </c>
      <c r="J60" s="95"/>
      <c r="K60" s="97"/>
      <c r="L60" s="95"/>
      <c r="M60" s="95"/>
      <c r="N60" s="95"/>
      <c r="O60" s="97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8"/>
      <c r="AJ60" s="95"/>
      <c r="AK60" s="98"/>
      <c r="AL60" s="95"/>
      <c r="AM60" s="98"/>
      <c r="AN60" s="95"/>
      <c r="AO60" s="96"/>
      <c r="AP60" s="95"/>
      <c r="AQ60" s="95"/>
      <c r="AR60" s="95"/>
      <c r="AS60" s="95"/>
      <c r="AT60" s="95"/>
      <c r="AU60" s="95"/>
      <c r="AV60" s="95"/>
      <c r="AW60" s="107"/>
      <c r="AX60" s="107"/>
    </row>
    <row r="61" spans="1:50" ht="90" x14ac:dyDescent="0.25">
      <c r="A61" s="22" t="s">
        <v>51</v>
      </c>
      <c r="B61" s="27" t="s">
        <v>52</v>
      </c>
      <c r="C61" s="22" t="s">
        <v>26</v>
      </c>
      <c r="D61" s="22" t="s">
        <v>226</v>
      </c>
      <c r="E61" s="22" t="s">
        <v>48</v>
      </c>
      <c r="F61" s="41">
        <v>726272.19</v>
      </c>
      <c r="G61" s="40">
        <v>0.10340000000000001</v>
      </c>
      <c r="H61" s="40">
        <v>1.3523000000000001</v>
      </c>
      <c r="I61" s="39">
        <f t="shared" si="101"/>
        <v>101553.05705432581</v>
      </c>
      <c r="J61" s="95"/>
      <c r="K61" s="97"/>
      <c r="L61" s="95"/>
      <c r="M61" s="95"/>
      <c r="N61" s="95"/>
      <c r="O61" s="97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8"/>
      <c r="AJ61" s="95"/>
      <c r="AK61" s="98"/>
      <c r="AL61" s="95"/>
      <c r="AM61" s="97"/>
      <c r="AN61" s="95"/>
      <c r="AO61" s="96"/>
      <c r="AP61" s="95"/>
      <c r="AQ61" s="95"/>
      <c r="AR61" s="95"/>
      <c r="AS61" s="95"/>
      <c r="AT61" s="95"/>
      <c r="AU61" s="95"/>
      <c r="AV61" s="95"/>
      <c r="AW61" s="107"/>
      <c r="AX61" s="107"/>
    </row>
    <row r="62" spans="1:50" ht="90" x14ac:dyDescent="0.25">
      <c r="A62" s="22" t="s">
        <v>51</v>
      </c>
      <c r="B62" s="27" t="s">
        <v>52</v>
      </c>
      <c r="C62" s="22" t="s">
        <v>27</v>
      </c>
      <c r="D62" s="22" t="s">
        <v>227</v>
      </c>
      <c r="E62" s="22" t="s">
        <v>48</v>
      </c>
      <c r="F62" s="41">
        <v>807752.4</v>
      </c>
      <c r="G62" s="40">
        <v>0.10340000000000001</v>
      </c>
      <c r="H62" s="40">
        <v>1.7747999999999999</v>
      </c>
      <c r="I62" s="39">
        <f t="shared" si="101"/>
        <v>148234.13241436801</v>
      </c>
      <c r="J62" s="95"/>
      <c r="K62" s="97"/>
      <c r="L62" s="95"/>
      <c r="M62" s="95"/>
      <c r="N62" s="95"/>
      <c r="O62" s="97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8"/>
      <c r="AJ62" s="95"/>
      <c r="AK62" s="98"/>
      <c r="AL62" s="95"/>
      <c r="AM62" s="98"/>
      <c r="AN62" s="95"/>
      <c r="AO62" s="96"/>
      <c r="AP62" s="95"/>
      <c r="AQ62" s="95"/>
      <c r="AR62" s="95"/>
      <c r="AS62" s="95"/>
      <c r="AT62" s="95"/>
      <c r="AU62" s="95"/>
      <c r="AV62" s="95"/>
      <c r="AW62" s="107"/>
      <c r="AX62" s="107"/>
    </row>
    <row r="63" spans="1:50" ht="90" x14ac:dyDescent="0.25">
      <c r="A63" s="22" t="s">
        <v>51</v>
      </c>
      <c r="B63" s="27" t="s">
        <v>52</v>
      </c>
      <c r="C63" s="22" t="s">
        <v>28</v>
      </c>
      <c r="D63" s="22" t="s">
        <v>228</v>
      </c>
      <c r="E63" s="22" t="s">
        <v>48</v>
      </c>
      <c r="F63" s="41">
        <v>1022659.17</v>
      </c>
      <c r="G63" s="40">
        <v>0.10340000000000001</v>
      </c>
      <c r="H63" s="40">
        <v>0.7349</v>
      </c>
      <c r="I63" s="39">
        <f t="shared" si="101"/>
        <v>77710.499965012204</v>
      </c>
      <c r="J63" s="95"/>
      <c r="K63" s="97"/>
      <c r="L63" s="95"/>
      <c r="M63" s="95"/>
      <c r="N63" s="95"/>
      <c r="O63" s="97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8"/>
      <c r="AJ63" s="95"/>
      <c r="AK63" s="98"/>
      <c r="AL63" s="95"/>
      <c r="AM63" s="98"/>
      <c r="AN63" s="95"/>
      <c r="AO63" s="96"/>
      <c r="AP63" s="95"/>
      <c r="AQ63" s="95"/>
      <c r="AR63" s="95"/>
      <c r="AS63" s="95"/>
      <c r="AT63" s="95"/>
      <c r="AU63" s="95"/>
      <c r="AV63" s="95"/>
      <c r="AW63" s="107"/>
      <c r="AX63" s="107"/>
    </row>
    <row r="64" spans="1:50" ht="90" x14ac:dyDescent="0.25">
      <c r="A64" s="22" t="s">
        <v>51</v>
      </c>
      <c r="B64" s="27" t="s">
        <v>52</v>
      </c>
      <c r="C64" s="22" t="s">
        <v>29</v>
      </c>
      <c r="D64" s="22" t="s">
        <v>231</v>
      </c>
      <c r="E64" s="22" t="s">
        <v>48</v>
      </c>
      <c r="F64" s="41">
        <v>756801.21</v>
      </c>
      <c r="G64" s="40">
        <v>0.10340000000000001</v>
      </c>
      <c r="H64" s="40">
        <v>1.2447999999999999</v>
      </c>
      <c r="I64" s="39">
        <f t="shared" si="101"/>
        <v>97409.639517907199</v>
      </c>
      <c r="J64" s="95"/>
      <c r="K64" s="97"/>
      <c r="L64" s="95"/>
      <c r="M64" s="95"/>
      <c r="N64" s="95"/>
      <c r="O64" s="97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8"/>
      <c r="AJ64" s="95"/>
      <c r="AK64" s="98"/>
      <c r="AL64" s="95"/>
      <c r="AM64" s="98"/>
      <c r="AN64" s="95"/>
      <c r="AO64" s="96"/>
      <c r="AP64" s="95"/>
      <c r="AQ64" s="95"/>
      <c r="AR64" s="95"/>
      <c r="AS64" s="95"/>
      <c r="AT64" s="95"/>
      <c r="AU64" s="95"/>
      <c r="AV64" s="95"/>
      <c r="AW64" s="107"/>
      <c r="AX64" s="107"/>
    </row>
    <row r="65" spans="1:50" ht="90" x14ac:dyDescent="0.25">
      <c r="A65" s="22" t="s">
        <v>51</v>
      </c>
      <c r="B65" s="27" t="s">
        <v>52</v>
      </c>
      <c r="C65" s="22" t="s">
        <v>30</v>
      </c>
      <c r="D65" s="22" t="s">
        <v>232</v>
      </c>
      <c r="E65" s="22" t="s">
        <v>48</v>
      </c>
      <c r="F65" s="41">
        <v>780971.86</v>
      </c>
      <c r="G65" s="40">
        <v>0.10340000000000001</v>
      </c>
      <c r="H65" s="40">
        <v>1.05</v>
      </c>
      <c r="I65" s="39">
        <f t="shared" si="101"/>
        <v>84790.114840199996</v>
      </c>
      <c r="J65" s="95"/>
      <c r="K65" s="97"/>
      <c r="L65" s="95"/>
      <c r="M65" s="95"/>
      <c r="N65" s="95"/>
      <c r="O65" s="97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8"/>
      <c r="AJ65" s="95"/>
      <c r="AK65" s="98"/>
      <c r="AL65" s="95"/>
      <c r="AM65" s="98"/>
      <c r="AN65" s="95"/>
      <c r="AO65" s="96"/>
      <c r="AP65" s="95"/>
      <c r="AQ65" s="95"/>
      <c r="AR65" s="95"/>
      <c r="AS65" s="95"/>
      <c r="AT65" s="95"/>
      <c r="AU65" s="95"/>
      <c r="AV65" s="95"/>
      <c r="AW65" s="107"/>
      <c r="AX65" s="107"/>
    </row>
    <row r="66" spans="1:50" ht="90" x14ac:dyDescent="0.25">
      <c r="A66" s="22" t="s">
        <v>51</v>
      </c>
      <c r="B66" s="27" t="s">
        <v>52</v>
      </c>
      <c r="C66" s="22" t="s">
        <v>31</v>
      </c>
      <c r="D66" s="22" t="s">
        <v>233</v>
      </c>
      <c r="E66" s="22" t="s">
        <v>48</v>
      </c>
      <c r="F66" s="41">
        <v>726197.03</v>
      </c>
      <c r="G66" s="40">
        <v>0.10340000000000001</v>
      </c>
      <c r="H66" s="40">
        <v>1.0368999999999999</v>
      </c>
      <c r="I66" s="39">
        <f t="shared" si="101"/>
        <v>77859.548622083807</v>
      </c>
      <c r="J66" s="95"/>
      <c r="K66" s="97"/>
      <c r="L66" s="95"/>
      <c r="M66" s="95"/>
      <c r="N66" s="95"/>
      <c r="O66" s="97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8"/>
      <c r="AJ66" s="95"/>
      <c r="AK66" s="98"/>
      <c r="AL66" s="95"/>
      <c r="AM66" s="98"/>
      <c r="AN66" s="95"/>
      <c r="AO66" s="96"/>
      <c r="AP66" s="95"/>
      <c r="AQ66" s="95"/>
      <c r="AR66" s="95"/>
      <c r="AS66" s="95"/>
      <c r="AT66" s="95"/>
      <c r="AU66" s="95"/>
      <c r="AV66" s="95"/>
      <c r="AW66" s="107"/>
      <c r="AX66" s="107"/>
    </row>
    <row r="67" spans="1:50" ht="90" x14ac:dyDescent="0.25">
      <c r="A67" s="22" t="s">
        <v>51</v>
      </c>
      <c r="B67" s="27" t="s">
        <v>52</v>
      </c>
      <c r="C67" s="22" t="s">
        <v>32</v>
      </c>
      <c r="D67" s="22" t="s">
        <v>234</v>
      </c>
      <c r="E67" s="22" t="s">
        <v>48</v>
      </c>
      <c r="F67" s="41">
        <v>764563.36</v>
      </c>
      <c r="G67" s="40">
        <v>0.10340000000000001</v>
      </c>
      <c r="H67" s="40">
        <v>1.2302</v>
      </c>
      <c r="I67" s="39">
        <f t="shared" si="101"/>
        <v>97254.5084218048</v>
      </c>
      <c r="J67" s="95"/>
      <c r="K67" s="97"/>
      <c r="L67" s="95"/>
      <c r="M67" s="95"/>
      <c r="N67" s="95"/>
      <c r="O67" s="97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8"/>
      <c r="AJ67" s="95"/>
      <c r="AK67" s="98"/>
      <c r="AL67" s="95"/>
      <c r="AM67" s="98"/>
      <c r="AN67" s="95"/>
      <c r="AO67" s="96"/>
      <c r="AP67" s="95"/>
      <c r="AQ67" s="95"/>
      <c r="AR67" s="95"/>
      <c r="AS67" s="95"/>
      <c r="AT67" s="95"/>
      <c r="AU67" s="95"/>
      <c r="AV67" s="95"/>
      <c r="AW67"/>
      <c r="AX67"/>
    </row>
    <row r="68" spans="1:50" ht="90" x14ac:dyDescent="0.25">
      <c r="A68" s="22" t="s">
        <v>51</v>
      </c>
      <c r="B68" s="27" t="s">
        <v>52</v>
      </c>
      <c r="C68" s="22" t="s">
        <v>33</v>
      </c>
      <c r="D68" s="22" t="s">
        <v>236</v>
      </c>
      <c r="E68" s="22" t="s">
        <v>48</v>
      </c>
      <c r="F68" s="41">
        <v>764361.03</v>
      </c>
      <c r="G68" s="40">
        <v>0.10340000000000001</v>
      </c>
      <c r="H68" s="40">
        <v>1.1548</v>
      </c>
      <c r="I68" s="39">
        <f t="shared" si="101"/>
        <v>91269.537743709603</v>
      </c>
      <c r="J68" s="95"/>
      <c r="K68" s="97"/>
      <c r="L68" s="95"/>
      <c r="M68" s="95"/>
      <c r="N68" s="95"/>
      <c r="O68" s="97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8"/>
      <c r="AJ68" s="95"/>
      <c r="AK68" s="98"/>
      <c r="AL68" s="95"/>
      <c r="AM68" s="98"/>
      <c r="AN68" s="95"/>
      <c r="AO68" s="96"/>
      <c r="AP68" s="95"/>
      <c r="AQ68" s="95"/>
      <c r="AR68" s="95"/>
      <c r="AS68" s="95"/>
      <c r="AT68" s="95"/>
      <c r="AU68" s="95"/>
      <c r="AV68" s="95"/>
      <c r="AW68"/>
      <c r="AX68"/>
    </row>
    <row r="69" spans="1:50" ht="90" x14ac:dyDescent="0.25">
      <c r="A69" s="22" t="s">
        <v>51</v>
      </c>
      <c r="B69" s="27" t="s">
        <v>52</v>
      </c>
      <c r="C69" s="22" t="s">
        <v>34</v>
      </c>
      <c r="D69" s="22" t="s">
        <v>226</v>
      </c>
      <c r="E69" s="22" t="s">
        <v>49</v>
      </c>
      <c r="F69" s="41">
        <v>727472.72</v>
      </c>
      <c r="G69" s="40">
        <v>0.10340000000000001</v>
      </c>
      <c r="H69" s="40">
        <v>7.0682999999999998</v>
      </c>
      <c r="I69" s="39">
        <f t="shared" si="101"/>
        <v>531682.3271286384</v>
      </c>
      <c r="J69" s="95"/>
      <c r="K69" s="97"/>
      <c r="L69" s="95"/>
      <c r="M69" s="95"/>
      <c r="N69" s="95"/>
      <c r="O69" s="97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8"/>
      <c r="AJ69" s="95"/>
      <c r="AK69" s="98"/>
      <c r="AL69" s="95"/>
      <c r="AM69" s="98"/>
      <c r="AN69" s="95"/>
      <c r="AO69" s="96"/>
      <c r="AP69" s="95"/>
      <c r="AQ69" s="95"/>
      <c r="AR69" s="95"/>
      <c r="AS69" s="95"/>
      <c r="AT69" s="95"/>
      <c r="AU69" s="95"/>
      <c r="AV69" s="95"/>
      <c r="AW69"/>
      <c r="AX69"/>
    </row>
    <row r="70" spans="1:50" ht="90" x14ac:dyDescent="0.25">
      <c r="A70" s="22" t="s">
        <v>51</v>
      </c>
      <c r="B70" s="27" t="s">
        <v>52</v>
      </c>
      <c r="C70" s="22" t="s">
        <v>35</v>
      </c>
      <c r="D70" s="22" t="s">
        <v>227</v>
      </c>
      <c r="E70" s="22" t="s">
        <v>49</v>
      </c>
      <c r="F70" s="41">
        <v>976966.86</v>
      </c>
      <c r="G70" s="40">
        <v>0.10340000000000001</v>
      </c>
      <c r="H70" s="40">
        <v>2.6614</v>
      </c>
      <c r="I70" s="39">
        <f t="shared" si="101"/>
        <v>268850.29876449361</v>
      </c>
      <c r="J70" s="95"/>
      <c r="K70" s="97"/>
      <c r="L70" s="95"/>
      <c r="M70" s="95"/>
      <c r="N70" s="95"/>
      <c r="O70" s="97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8"/>
      <c r="AJ70" s="95"/>
      <c r="AK70" s="98"/>
      <c r="AL70" s="95"/>
      <c r="AM70" s="98"/>
      <c r="AN70" s="95"/>
      <c r="AO70" s="96"/>
      <c r="AP70" s="95"/>
      <c r="AQ70" s="95"/>
      <c r="AR70" s="95"/>
      <c r="AS70" s="95"/>
      <c r="AT70" s="95"/>
      <c r="AU70" s="95"/>
      <c r="AV70" s="95"/>
      <c r="AW70"/>
      <c r="AX70"/>
    </row>
    <row r="71" spans="1:50" ht="90" x14ac:dyDescent="0.25">
      <c r="A71" s="22" t="s">
        <v>51</v>
      </c>
      <c r="B71" s="27" t="s">
        <v>52</v>
      </c>
      <c r="C71" s="22" t="s">
        <v>36</v>
      </c>
      <c r="D71" s="22" t="s">
        <v>231</v>
      </c>
      <c r="E71" s="22" t="s">
        <v>49</v>
      </c>
      <c r="F71" s="41">
        <v>798202.67</v>
      </c>
      <c r="G71" s="40">
        <v>0.10340000000000001</v>
      </c>
      <c r="H71" s="40">
        <v>3.2503000000000002</v>
      </c>
      <c r="I71" s="39">
        <f t="shared" si="101"/>
        <v>268260.76750032348</v>
      </c>
      <c r="J71" s="95"/>
      <c r="K71" s="97"/>
      <c r="L71" s="95"/>
      <c r="M71" s="95"/>
      <c r="N71" s="95"/>
      <c r="O71" s="97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8"/>
      <c r="AJ71" s="95"/>
      <c r="AK71" s="98"/>
      <c r="AL71" s="95"/>
      <c r="AM71" s="98"/>
      <c r="AN71" s="95"/>
      <c r="AO71" s="96"/>
      <c r="AP71" s="95"/>
      <c r="AQ71" s="95"/>
      <c r="AR71" s="95"/>
      <c r="AS71" s="95"/>
      <c r="AT71" s="95"/>
      <c r="AU71" s="95"/>
      <c r="AV71" s="95"/>
      <c r="AW71"/>
      <c r="AX71"/>
    </row>
    <row r="72" spans="1:50" ht="90" x14ac:dyDescent="0.25">
      <c r="A72" s="22" t="s">
        <v>51</v>
      </c>
      <c r="B72" s="27" t="s">
        <v>52</v>
      </c>
      <c r="C72" s="22" t="s">
        <v>37</v>
      </c>
      <c r="D72" s="22" t="s">
        <v>233</v>
      </c>
      <c r="E72" s="22" t="s">
        <v>49</v>
      </c>
      <c r="F72" s="41">
        <v>795147.91</v>
      </c>
      <c r="G72" s="40">
        <v>0.10340000000000001</v>
      </c>
      <c r="H72" s="40">
        <v>6.1128</v>
      </c>
      <c r="I72" s="39">
        <f t="shared" si="101"/>
        <v>502583.98691524321</v>
      </c>
      <c r="J72" s="95"/>
      <c r="K72" s="97"/>
      <c r="L72" s="95"/>
      <c r="M72" s="95"/>
      <c r="N72" s="95"/>
      <c r="O72" s="97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8"/>
      <c r="AJ72" s="95"/>
      <c r="AK72" s="98"/>
      <c r="AL72" s="95"/>
      <c r="AM72" s="98"/>
      <c r="AN72" s="95"/>
      <c r="AO72" s="96"/>
      <c r="AP72" s="95"/>
      <c r="AQ72" s="95"/>
      <c r="AR72" s="95"/>
      <c r="AS72" s="95"/>
      <c r="AT72" s="95"/>
      <c r="AU72" s="95"/>
      <c r="AV72" s="95"/>
      <c r="AW72"/>
      <c r="AX72"/>
    </row>
    <row r="73" spans="1:50" ht="90" x14ac:dyDescent="0.25">
      <c r="A73" s="22" t="s">
        <v>51</v>
      </c>
      <c r="B73" s="27" t="s">
        <v>92</v>
      </c>
      <c r="C73" s="22" t="s">
        <v>38</v>
      </c>
      <c r="D73" s="22" t="s">
        <v>237</v>
      </c>
      <c r="E73" s="24" t="s">
        <v>314</v>
      </c>
      <c r="F73" s="41">
        <v>684248.47</v>
      </c>
      <c r="G73" s="40">
        <v>0.10340000000000001</v>
      </c>
      <c r="H73" s="40">
        <v>0.39779999999999999</v>
      </c>
      <c r="I73" s="39">
        <f t="shared" si="101"/>
        <v>28144.863877244403</v>
      </c>
      <c r="J73" s="95"/>
      <c r="K73" s="97"/>
      <c r="L73" s="95"/>
      <c r="M73" s="95"/>
      <c r="N73" s="95"/>
      <c r="O73" s="97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8"/>
      <c r="AJ73" s="95"/>
      <c r="AK73" s="98"/>
      <c r="AL73" s="95"/>
      <c r="AM73" s="98"/>
      <c r="AN73" s="95"/>
      <c r="AO73" s="96"/>
      <c r="AP73" s="95"/>
      <c r="AQ73" s="95"/>
      <c r="AR73" s="95"/>
      <c r="AS73" s="95"/>
      <c r="AT73" s="95"/>
      <c r="AU73" s="95"/>
      <c r="AV73" s="95"/>
      <c r="AW73"/>
      <c r="AX73"/>
    </row>
    <row r="74" spans="1:50" ht="90" x14ac:dyDescent="0.25">
      <c r="A74" s="22" t="s">
        <v>51</v>
      </c>
      <c r="B74" s="27" t="s">
        <v>92</v>
      </c>
      <c r="C74" s="22" t="s">
        <v>39</v>
      </c>
      <c r="D74" s="22" t="s">
        <v>238</v>
      </c>
      <c r="E74" s="24" t="s">
        <v>314</v>
      </c>
      <c r="F74" s="41">
        <v>722046.78</v>
      </c>
      <c r="G74" s="40">
        <v>0.10340000000000001</v>
      </c>
      <c r="H74" s="40">
        <v>0.37059999999999998</v>
      </c>
      <c r="I74" s="39">
        <f t="shared" si="101"/>
        <v>27668.861491471202</v>
      </c>
      <c r="J74" s="95"/>
      <c r="K74" s="97"/>
      <c r="L74" s="95"/>
      <c r="M74" s="95"/>
      <c r="N74" s="95"/>
      <c r="O74" s="97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8"/>
      <c r="AJ74" s="95"/>
      <c r="AK74" s="98"/>
      <c r="AL74" s="95"/>
      <c r="AM74" s="98"/>
      <c r="AN74" s="95"/>
      <c r="AO74" s="96"/>
      <c r="AP74" s="95"/>
      <c r="AQ74" s="95"/>
      <c r="AR74" s="95"/>
      <c r="AS74" s="95"/>
      <c r="AT74" s="95"/>
      <c r="AU74" s="95"/>
      <c r="AV74" s="95"/>
      <c r="AW74"/>
      <c r="AX74"/>
    </row>
    <row r="75" spans="1:50" ht="90" x14ac:dyDescent="0.25">
      <c r="A75" s="22" t="s">
        <v>51</v>
      </c>
      <c r="B75" s="27" t="s">
        <v>92</v>
      </c>
      <c r="C75" s="22" t="s">
        <v>40</v>
      </c>
      <c r="D75" s="22" t="s">
        <v>239</v>
      </c>
      <c r="E75" s="24" t="s">
        <v>314</v>
      </c>
      <c r="F75" s="41">
        <v>722046.78</v>
      </c>
      <c r="G75" s="40">
        <v>0.10340000000000001</v>
      </c>
      <c r="H75" s="40">
        <v>0.34439999999999998</v>
      </c>
      <c r="I75" s="39">
        <f t="shared" si="101"/>
        <v>25712.779000708801</v>
      </c>
      <c r="J75" s="95"/>
      <c r="K75" s="97"/>
      <c r="L75" s="95"/>
      <c r="M75" s="95"/>
      <c r="N75" s="95"/>
      <c r="O75" s="97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8"/>
      <c r="AJ75" s="95"/>
      <c r="AK75" s="98"/>
      <c r="AL75" s="95"/>
      <c r="AM75" s="98"/>
      <c r="AN75" s="95"/>
      <c r="AO75" s="96"/>
      <c r="AP75" s="95"/>
      <c r="AQ75" s="95"/>
      <c r="AR75" s="95"/>
      <c r="AS75" s="95"/>
      <c r="AT75" s="95"/>
      <c r="AU75" s="95"/>
      <c r="AV75" s="95"/>
      <c r="AW75"/>
      <c r="AX75"/>
    </row>
    <row r="76" spans="1:50" ht="90" x14ac:dyDescent="0.25">
      <c r="A76" s="22" t="s">
        <v>51</v>
      </c>
      <c r="B76" s="27" t="s">
        <v>92</v>
      </c>
      <c r="C76" s="22" t="s">
        <v>41</v>
      </c>
      <c r="D76" s="22" t="s">
        <v>237</v>
      </c>
      <c r="E76" s="22" t="s">
        <v>48</v>
      </c>
      <c r="F76" s="41">
        <v>807752.4</v>
      </c>
      <c r="G76" s="40">
        <v>0.10340000000000001</v>
      </c>
      <c r="H76" s="40">
        <v>0.85599999999999998</v>
      </c>
      <c r="I76" s="39">
        <f t="shared" si="101"/>
        <v>71494.48802496001</v>
      </c>
      <c r="J76" s="95"/>
      <c r="K76" s="97"/>
      <c r="L76" s="95"/>
      <c r="M76" s="95"/>
      <c r="N76" s="95"/>
      <c r="O76" s="97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8"/>
      <c r="AJ76" s="95"/>
      <c r="AK76" s="98"/>
      <c r="AL76" s="95"/>
      <c r="AM76" s="98"/>
      <c r="AN76" s="95"/>
      <c r="AO76" s="96"/>
      <c r="AP76" s="95"/>
      <c r="AQ76" s="95"/>
      <c r="AR76" s="95"/>
      <c r="AS76" s="95"/>
      <c r="AT76" s="95"/>
      <c r="AU76" s="95"/>
      <c r="AV76" s="95"/>
      <c r="AW76"/>
      <c r="AX76"/>
    </row>
    <row r="77" spans="1:50" ht="90" x14ac:dyDescent="0.25">
      <c r="A77" s="22" t="s">
        <v>51</v>
      </c>
      <c r="B77" s="27" t="s">
        <v>92</v>
      </c>
      <c r="C77" s="22" t="s">
        <v>42</v>
      </c>
      <c r="D77" s="22" t="s">
        <v>238</v>
      </c>
      <c r="E77" s="22" t="s">
        <v>48</v>
      </c>
      <c r="F77" s="41">
        <v>764563.36</v>
      </c>
      <c r="G77" s="40">
        <v>0.10340000000000001</v>
      </c>
      <c r="H77" s="40">
        <v>0.86980000000000002</v>
      </c>
      <c r="I77" s="39">
        <f t="shared" si="101"/>
        <v>68762.779568595215</v>
      </c>
      <c r="J77" s="95"/>
      <c r="K77" s="97"/>
      <c r="L77" s="95"/>
      <c r="M77" s="95"/>
      <c r="N77" s="95"/>
      <c r="O77" s="97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8"/>
      <c r="AJ77" s="95"/>
      <c r="AK77" s="98"/>
      <c r="AL77" s="95"/>
      <c r="AM77" s="98"/>
      <c r="AN77" s="95"/>
      <c r="AO77" s="96"/>
      <c r="AP77" s="95"/>
      <c r="AQ77" s="95"/>
      <c r="AR77" s="95"/>
      <c r="AS77" s="95"/>
      <c r="AT77" s="95"/>
      <c r="AU77" s="95"/>
      <c r="AV77" s="95"/>
      <c r="AW77"/>
      <c r="AX77"/>
    </row>
    <row r="78" spans="1:50" ht="90" x14ac:dyDescent="0.25">
      <c r="A78" s="22" t="s">
        <v>51</v>
      </c>
      <c r="B78" s="27" t="s">
        <v>92</v>
      </c>
      <c r="C78" s="22" t="s">
        <v>43</v>
      </c>
      <c r="D78" s="22" t="s">
        <v>239</v>
      </c>
      <c r="E78" s="22" t="s">
        <v>48</v>
      </c>
      <c r="F78" s="41">
        <v>764563.36</v>
      </c>
      <c r="G78" s="40">
        <v>0.10340000000000001</v>
      </c>
      <c r="H78" s="40">
        <v>1.0007999999999999</v>
      </c>
      <c r="I78" s="39">
        <f t="shared" si="101"/>
        <v>79119.096105139208</v>
      </c>
      <c r="J78" s="95"/>
      <c r="K78" s="97"/>
      <c r="L78" s="95"/>
      <c r="M78" s="95"/>
      <c r="N78" s="95"/>
      <c r="O78" s="97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8"/>
      <c r="AJ78" s="95"/>
      <c r="AK78" s="98"/>
      <c r="AL78" s="95"/>
      <c r="AM78" s="98"/>
      <c r="AN78" s="95"/>
      <c r="AO78" s="96"/>
      <c r="AP78" s="95"/>
      <c r="AQ78" s="95"/>
      <c r="AR78" s="95"/>
      <c r="AS78" s="95"/>
      <c r="AT78" s="95"/>
      <c r="AU78" s="95"/>
      <c r="AV78" s="95"/>
      <c r="AW78"/>
      <c r="AX78"/>
    </row>
    <row r="79" spans="1:50" ht="90" x14ac:dyDescent="0.25">
      <c r="A79" s="22" t="s">
        <v>51</v>
      </c>
      <c r="B79" s="27" t="s">
        <v>92</v>
      </c>
      <c r="C79" s="22" t="s">
        <v>44</v>
      </c>
      <c r="D79" s="22" t="s">
        <v>237</v>
      </c>
      <c r="E79" s="22" t="s">
        <v>49</v>
      </c>
      <c r="F79" s="41">
        <v>976966.86</v>
      </c>
      <c r="G79" s="40">
        <v>0.10340000000000001</v>
      </c>
      <c r="H79" s="40">
        <v>5.2657999999999996</v>
      </c>
      <c r="I79" s="39">
        <f t="shared" si="101"/>
        <v>531942.55024951918</v>
      </c>
      <c r="J79" s="95"/>
      <c r="K79" s="97"/>
      <c r="L79" s="95"/>
      <c r="M79" s="95"/>
      <c r="N79" s="95"/>
      <c r="O79" s="97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8"/>
      <c r="AJ79" s="95"/>
      <c r="AK79" s="98"/>
      <c r="AL79" s="95"/>
      <c r="AM79" s="98"/>
      <c r="AN79" s="95"/>
      <c r="AO79" s="96"/>
      <c r="AP79" s="95"/>
      <c r="AQ79" s="95"/>
      <c r="AR79" s="95"/>
      <c r="AS79" s="95"/>
      <c r="AT79" s="95"/>
      <c r="AU79" s="95"/>
      <c r="AV79" s="95"/>
      <c r="AW79"/>
      <c r="AX79"/>
    </row>
    <row r="80" spans="1:50" ht="90" x14ac:dyDescent="0.25">
      <c r="A80" s="22" t="s">
        <v>51</v>
      </c>
      <c r="B80" s="27" t="s">
        <v>92</v>
      </c>
      <c r="C80" s="22" t="s">
        <v>45</v>
      </c>
      <c r="D80" s="22" t="s">
        <v>240</v>
      </c>
      <c r="E80" s="22" t="s">
        <v>49</v>
      </c>
      <c r="F80" s="41">
        <v>560826.87</v>
      </c>
      <c r="G80" s="40">
        <v>0.10340000000000001</v>
      </c>
      <c r="H80" s="40">
        <v>8.6649999999999991</v>
      </c>
      <c r="I80" s="39">
        <f t="shared" si="101"/>
        <v>502479.00327206997</v>
      </c>
      <c r="J80" s="95"/>
      <c r="K80" s="97"/>
      <c r="L80" s="95"/>
      <c r="M80" s="95"/>
      <c r="N80" s="95"/>
      <c r="O80" s="97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8"/>
      <c r="AJ80" s="95"/>
      <c r="AK80" s="98"/>
      <c r="AL80" s="95"/>
      <c r="AM80" s="98"/>
      <c r="AN80" s="95"/>
      <c r="AO80" s="96"/>
      <c r="AP80" s="95"/>
      <c r="AQ80" s="95"/>
      <c r="AR80" s="95"/>
      <c r="AS80" s="95"/>
      <c r="AT80" s="95"/>
      <c r="AU80" s="95"/>
      <c r="AV80" s="95"/>
      <c r="AW80"/>
      <c r="AX80"/>
    </row>
    <row r="81" spans="1:50" ht="80.25" customHeight="1" x14ac:dyDescent="0.25">
      <c r="A81" s="33" t="s">
        <v>56</v>
      </c>
      <c r="B81" s="34" t="s">
        <v>52</v>
      </c>
      <c r="C81" s="31" t="s">
        <v>189</v>
      </c>
      <c r="D81" s="33" t="s">
        <v>241</v>
      </c>
      <c r="E81" s="33" t="s">
        <v>250</v>
      </c>
      <c r="F81" s="41">
        <v>185591.17</v>
      </c>
      <c r="G81" s="40">
        <v>0.10340000000000001</v>
      </c>
      <c r="H81" s="40">
        <v>1.8386</v>
      </c>
      <c r="I81" s="39">
        <f t="shared" si="101"/>
        <v>35282.967461750806</v>
      </c>
      <c r="J81" s="95"/>
      <c r="K81" s="97"/>
      <c r="L81" s="95"/>
      <c r="M81" s="95"/>
      <c r="N81" s="95"/>
      <c r="O81" s="97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8"/>
      <c r="AA81" s="95"/>
      <c r="AB81" s="95"/>
      <c r="AC81" s="95"/>
      <c r="AD81" s="95"/>
      <c r="AE81" s="95"/>
      <c r="AF81" s="95"/>
      <c r="AG81" s="95"/>
      <c r="AH81" s="95"/>
      <c r="AI81" s="98"/>
      <c r="AJ81" s="95"/>
      <c r="AK81" s="98"/>
      <c r="AL81" s="95"/>
      <c r="AM81" s="98"/>
      <c r="AN81" s="95"/>
      <c r="AO81" s="96"/>
      <c r="AP81" s="95"/>
      <c r="AQ81" s="95"/>
      <c r="AR81" s="95"/>
      <c r="AS81" s="95"/>
      <c r="AT81" s="95"/>
      <c r="AU81" s="95"/>
      <c r="AV81" s="95"/>
      <c r="AW81"/>
      <c r="AX81"/>
    </row>
    <row r="82" spans="1:50" ht="78.75" x14ac:dyDescent="0.25">
      <c r="A82" s="33" t="s">
        <v>56</v>
      </c>
      <c r="B82" s="34" t="s">
        <v>52</v>
      </c>
      <c r="C82" s="31" t="s">
        <v>53</v>
      </c>
      <c r="D82" s="33" t="s">
        <v>241</v>
      </c>
      <c r="E82" s="24" t="s">
        <v>314</v>
      </c>
      <c r="F82" s="41">
        <v>758974.78</v>
      </c>
      <c r="G82" s="40">
        <v>0.10340000000000001</v>
      </c>
      <c r="H82" s="40">
        <v>0.95930000000000004</v>
      </c>
      <c r="I82" s="39">
        <f t="shared" si="101"/>
        <v>75283.93796734362</v>
      </c>
      <c r="J82" s="95"/>
      <c r="K82" s="97"/>
      <c r="L82" s="95"/>
      <c r="M82" s="95"/>
      <c r="N82" s="95"/>
      <c r="O82" s="97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8"/>
      <c r="AA82" s="95"/>
      <c r="AB82" s="95"/>
      <c r="AC82" s="95"/>
      <c r="AD82" s="95"/>
      <c r="AE82" s="95"/>
      <c r="AF82" s="95"/>
      <c r="AG82" s="95"/>
      <c r="AH82" s="95"/>
      <c r="AI82" s="98"/>
      <c r="AJ82" s="95"/>
      <c r="AK82" s="98"/>
      <c r="AL82" s="95"/>
      <c r="AM82" s="98"/>
      <c r="AN82" s="95"/>
      <c r="AO82" s="96"/>
      <c r="AP82" s="95"/>
      <c r="AQ82" s="95"/>
      <c r="AR82" s="95"/>
      <c r="AS82" s="95"/>
      <c r="AT82" s="95"/>
      <c r="AU82" s="95"/>
      <c r="AV82" s="95"/>
      <c r="AW82"/>
      <c r="AX82"/>
    </row>
    <row r="83" spans="1:50" ht="78.75" x14ac:dyDescent="0.25">
      <c r="A83" s="33" t="s">
        <v>56</v>
      </c>
      <c r="B83" s="34" t="s">
        <v>52</v>
      </c>
      <c r="C83" s="31" t="s">
        <v>54</v>
      </c>
      <c r="D83" s="33" t="s">
        <v>241</v>
      </c>
      <c r="E83" s="33" t="s">
        <v>48</v>
      </c>
      <c r="F83" s="41">
        <v>913277.64</v>
      </c>
      <c r="G83" s="40">
        <v>0.10340000000000001</v>
      </c>
      <c r="H83" s="40">
        <v>2.3658000000000001</v>
      </c>
      <c r="I83" s="39">
        <f t="shared" si="101"/>
        <v>223409.37368962081</v>
      </c>
      <c r="J83" s="95"/>
      <c r="K83" s="97"/>
      <c r="L83" s="95"/>
      <c r="M83" s="95"/>
      <c r="N83" s="95"/>
      <c r="O83" s="97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8"/>
      <c r="AA83" s="95"/>
      <c r="AB83" s="95"/>
      <c r="AC83" s="95"/>
      <c r="AD83" s="95"/>
      <c r="AE83" s="95"/>
      <c r="AF83" s="95"/>
      <c r="AG83" s="95"/>
      <c r="AH83" s="95"/>
      <c r="AI83" s="98"/>
      <c r="AJ83" s="95"/>
      <c r="AK83" s="98"/>
      <c r="AL83" s="95"/>
      <c r="AM83" s="98"/>
      <c r="AN83" s="95"/>
      <c r="AO83" s="96"/>
      <c r="AP83" s="95"/>
      <c r="AQ83" s="95"/>
      <c r="AR83" s="95"/>
      <c r="AS83" s="95"/>
      <c r="AT83" s="95"/>
      <c r="AU83" s="95"/>
      <c r="AV83" s="95"/>
      <c r="AW83"/>
      <c r="AX83"/>
    </row>
    <row r="84" spans="1:50" ht="78.75" x14ac:dyDescent="0.25">
      <c r="A84" s="33" t="s">
        <v>56</v>
      </c>
      <c r="B84" s="34" t="s">
        <v>52</v>
      </c>
      <c r="C84" s="31" t="s">
        <v>55</v>
      </c>
      <c r="D84" s="33" t="s">
        <v>241</v>
      </c>
      <c r="E84" s="33" t="s">
        <v>49</v>
      </c>
      <c r="F84" s="41">
        <v>1418463.7</v>
      </c>
      <c r="G84" s="40">
        <v>0.10340000000000001</v>
      </c>
      <c r="H84" s="40">
        <v>4.9686000000000003</v>
      </c>
      <c r="I84" s="39">
        <f t="shared" si="101"/>
        <v>728740.32169738808</v>
      </c>
      <c r="J84" s="95"/>
      <c r="K84" s="97"/>
      <c r="L84" s="95"/>
      <c r="M84" s="95"/>
      <c r="N84" s="95"/>
      <c r="O84" s="97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8"/>
      <c r="AA84" s="95"/>
      <c r="AB84" s="95"/>
      <c r="AC84" s="95"/>
      <c r="AD84" s="95"/>
      <c r="AE84" s="95"/>
      <c r="AF84" s="95"/>
      <c r="AG84" s="95"/>
      <c r="AH84" s="95"/>
      <c r="AI84" s="98"/>
      <c r="AJ84" s="95"/>
      <c r="AK84" s="98"/>
      <c r="AL84" s="95"/>
      <c r="AM84" s="98"/>
      <c r="AN84" s="95"/>
      <c r="AO84" s="96"/>
      <c r="AP84" s="95"/>
      <c r="AQ84" s="95"/>
      <c r="AR84" s="95"/>
      <c r="AS84" s="95"/>
      <c r="AT84" s="95"/>
      <c r="AU84" s="95"/>
      <c r="AV84" s="95"/>
      <c r="AW84"/>
      <c r="AX84"/>
    </row>
    <row r="85" spans="1:50" ht="78.75" x14ac:dyDescent="0.25">
      <c r="A85" s="22" t="s">
        <v>59</v>
      </c>
      <c r="B85" s="27" t="s">
        <v>52</v>
      </c>
      <c r="C85" s="31" t="s">
        <v>17</v>
      </c>
      <c r="D85" s="22" t="s">
        <v>227</v>
      </c>
      <c r="E85" s="24" t="s">
        <v>314</v>
      </c>
      <c r="F85" s="41">
        <v>684248.47</v>
      </c>
      <c r="G85" s="40">
        <v>0.10340000000000001</v>
      </c>
      <c r="H85" s="40">
        <v>0.47189999999999999</v>
      </c>
      <c r="I85" s="39">
        <f t="shared" si="101"/>
        <v>33387.534599476203</v>
      </c>
      <c r="J85" s="95"/>
      <c r="K85" s="97"/>
      <c r="L85" s="95"/>
      <c r="M85" s="95"/>
      <c r="N85" s="95"/>
      <c r="O85" s="97"/>
      <c r="P85" s="95"/>
      <c r="Q85" s="95"/>
      <c r="R85" s="95"/>
      <c r="S85" s="95"/>
      <c r="T85" s="95"/>
      <c r="U85" s="95"/>
      <c r="V85" s="98"/>
      <c r="W85" s="98"/>
      <c r="X85" s="95"/>
      <c r="Y85" s="95"/>
      <c r="Z85" s="98"/>
      <c r="AA85" s="95"/>
      <c r="AB85" s="95"/>
      <c r="AC85" s="95"/>
      <c r="AD85" s="95"/>
      <c r="AE85" s="95"/>
      <c r="AF85" s="95"/>
      <c r="AG85" s="95"/>
      <c r="AH85" s="95"/>
      <c r="AI85" s="98"/>
      <c r="AJ85" s="95"/>
      <c r="AK85" s="98"/>
      <c r="AL85" s="95"/>
      <c r="AM85" s="98"/>
      <c r="AN85" s="95"/>
      <c r="AO85" s="96"/>
      <c r="AP85" s="95"/>
      <c r="AQ85" s="95"/>
      <c r="AR85" s="95"/>
      <c r="AS85" s="95"/>
      <c r="AT85" s="95"/>
      <c r="AU85" s="95"/>
      <c r="AV85" s="95"/>
      <c r="AW85"/>
      <c r="AX85"/>
    </row>
    <row r="86" spans="1:50" ht="78.75" x14ac:dyDescent="0.25">
      <c r="A86" s="22" t="s">
        <v>59</v>
      </c>
      <c r="B86" s="27" t="s">
        <v>52</v>
      </c>
      <c r="C86" s="31" t="s">
        <v>35</v>
      </c>
      <c r="D86" s="22" t="s">
        <v>227</v>
      </c>
      <c r="E86" s="22" t="s">
        <v>49</v>
      </c>
      <c r="F86" s="41">
        <v>976966.86</v>
      </c>
      <c r="G86" s="40">
        <v>0.10340000000000001</v>
      </c>
      <c r="H86" s="40">
        <v>2.8835999999999999</v>
      </c>
      <c r="I86" s="39">
        <f t="shared" si="101"/>
        <v>291296.58131708641</v>
      </c>
      <c r="J86" s="95"/>
      <c r="K86" s="97"/>
      <c r="L86" s="95"/>
      <c r="M86" s="95"/>
      <c r="N86" s="95"/>
      <c r="O86" s="97"/>
      <c r="P86" s="95"/>
      <c r="Q86" s="95"/>
      <c r="R86" s="95"/>
      <c r="S86" s="95"/>
      <c r="T86" s="95"/>
      <c r="U86" s="95"/>
      <c r="V86" s="98"/>
      <c r="W86" s="98"/>
      <c r="X86" s="95"/>
      <c r="Y86" s="95"/>
      <c r="Z86" s="98"/>
      <c r="AA86" s="95"/>
      <c r="AB86" s="95"/>
      <c r="AC86" s="95"/>
      <c r="AD86" s="95"/>
      <c r="AE86" s="95"/>
      <c r="AF86" s="95"/>
      <c r="AG86" s="95"/>
      <c r="AH86" s="95"/>
      <c r="AI86" s="98"/>
      <c r="AJ86" s="95"/>
      <c r="AK86" s="98"/>
      <c r="AL86" s="95"/>
      <c r="AM86" s="98"/>
      <c r="AN86" s="95"/>
      <c r="AO86" s="96"/>
      <c r="AP86" s="95"/>
      <c r="AQ86" s="95"/>
      <c r="AR86" s="95"/>
      <c r="AS86" s="95"/>
      <c r="AT86" s="95"/>
      <c r="AU86" s="95"/>
      <c r="AV86" s="95"/>
      <c r="AW86"/>
      <c r="AX86"/>
    </row>
    <row r="87" spans="1:50" ht="78.75" x14ac:dyDescent="0.25">
      <c r="A87" s="22" t="s">
        <v>59</v>
      </c>
      <c r="B87" s="22" t="s">
        <v>92</v>
      </c>
      <c r="C87" s="31" t="s">
        <v>93</v>
      </c>
      <c r="D87" s="22" t="s">
        <v>243</v>
      </c>
      <c r="E87" s="24" t="s">
        <v>314</v>
      </c>
      <c r="F87" s="41">
        <v>684248.47</v>
      </c>
      <c r="G87" s="40">
        <v>0.10340000000000001</v>
      </c>
      <c r="H87" s="40">
        <v>0.48230000000000001</v>
      </c>
      <c r="I87" s="39">
        <f t="shared" si="101"/>
        <v>34123.348034175404</v>
      </c>
      <c r="J87" s="95"/>
      <c r="K87" s="97"/>
      <c r="L87" s="95"/>
      <c r="M87" s="95"/>
      <c r="N87" s="95"/>
      <c r="O87" s="97"/>
      <c r="P87" s="95"/>
      <c r="Q87" s="95"/>
      <c r="R87" s="95"/>
      <c r="S87" s="95"/>
      <c r="T87" s="95"/>
      <c r="U87" s="95"/>
      <c r="V87" s="98"/>
      <c r="W87" s="98"/>
      <c r="X87" s="95"/>
      <c r="Y87" s="95"/>
      <c r="Z87" s="98"/>
      <c r="AA87" s="95"/>
      <c r="AB87" s="95"/>
      <c r="AC87" s="95"/>
      <c r="AD87" s="95"/>
      <c r="AE87" s="95"/>
      <c r="AF87" s="95"/>
      <c r="AG87" s="95"/>
      <c r="AH87" s="95"/>
      <c r="AI87" s="98"/>
      <c r="AJ87" s="95"/>
      <c r="AK87" s="98"/>
      <c r="AL87" s="95"/>
      <c r="AM87" s="98"/>
      <c r="AN87" s="95"/>
      <c r="AO87" s="96"/>
      <c r="AP87" s="95"/>
      <c r="AQ87" s="95"/>
      <c r="AR87" s="95"/>
      <c r="AS87" s="95"/>
      <c r="AT87" s="95"/>
      <c r="AU87" s="95"/>
      <c r="AV87" s="95"/>
      <c r="AW87"/>
      <c r="AX87"/>
    </row>
    <row r="88" spans="1:50" ht="78.75" x14ac:dyDescent="0.25">
      <c r="A88" s="22" t="s">
        <v>59</v>
      </c>
      <c r="B88" s="22" t="s">
        <v>92</v>
      </c>
      <c r="C88" s="31" t="s">
        <v>60</v>
      </c>
      <c r="D88" s="22" t="s">
        <v>243</v>
      </c>
      <c r="E88" s="22" t="s">
        <v>48</v>
      </c>
      <c r="F88" s="41">
        <v>807752.4</v>
      </c>
      <c r="G88" s="40">
        <v>0.10340000000000001</v>
      </c>
      <c r="H88" s="105">
        <v>0.96299999999999997</v>
      </c>
      <c r="I88" s="39">
        <f t="shared" si="101"/>
        <v>80431.29902808</v>
      </c>
      <c r="J88" s="95"/>
      <c r="K88" s="97"/>
      <c r="L88" s="95"/>
      <c r="M88" s="95"/>
      <c r="N88" s="95"/>
      <c r="O88" s="97"/>
      <c r="P88" s="95"/>
      <c r="Q88" s="95"/>
      <c r="R88" s="95"/>
      <c r="S88" s="95"/>
      <c r="T88" s="95"/>
      <c r="U88" s="95"/>
      <c r="V88" s="98"/>
      <c r="W88" s="98"/>
      <c r="X88" s="95"/>
      <c r="Y88" s="95"/>
      <c r="Z88" s="98"/>
      <c r="AA88" s="95"/>
      <c r="AB88" s="95"/>
      <c r="AC88" s="95"/>
      <c r="AD88" s="95"/>
      <c r="AE88" s="95"/>
      <c r="AF88" s="95"/>
      <c r="AG88" s="95"/>
      <c r="AH88" s="95"/>
      <c r="AI88" s="98"/>
      <c r="AJ88" s="95"/>
      <c r="AK88" s="98"/>
      <c r="AL88" s="95"/>
      <c r="AM88" s="98"/>
      <c r="AN88" s="95"/>
      <c r="AO88" s="96"/>
      <c r="AP88" s="95"/>
      <c r="AQ88" s="95"/>
      <c r="AR88" s="95"/>
      <c r="AS88" s="95"/>
      <c r="AT88" s="95"/>
      <c r="AU88" s="95"/>
      <c r="AV88" s="95"/>
      <c r="AW88"/>
      <c r="AX88"/>
    </row>
    <row r="89" spans="1:50" ht="78.75" x14ac:dyDescent="0.25">
      <c r="A89" s="22" t="s">
        <v>59</v>
      </c>
      <c r="B89" s="22" t="s">
        <v>92</v>
      </c>
      <c r="C89" s="31" t="s">
        <v>61</v>
      </c>
      <c r="D89" s="22" t="s">
        <v>243</v>
      </c>
      <c r="E89" s="22" t="s">
        <v>49</v>
      </c>
      <c r="F89" s="41">
        <v>976966.86</v>
      </c>
      <c r="G89" s="40">
        <v>0.10340000000000001</v>
      </c>
      <c r="H89" s="40">
        <v>5.6665000000000001</v>
      </c>
      <c r="I89" s="39">
        <f t="shared" si="101"/>
        <v>572420.61244044604</v>
      </c>
      <c r="J89" s="95"/>
      <c r="K89" s="97"/>
      <c r="L89" s="95"/>
      <c r="M89" s="95"/>
      <c r="N89" s="95"/>
      <c r="O89" s="97"/>
      <c r="P89" s="95"/>
      <c r="Q89" s="95"/>
      <c r="R89" s="95"/>
      <c r="S89" s="95"/>
      <c r="T89" s="95"/>
      <c r="U89" s="95"/>
      <c r="V89" s="98"/>
      <c r="W89" s="98"/>
      <c r="X89" s="95"/>
      <c r="Y89" s="95"/>
      <c r="Z89" s="98"/>
      <c r="AA89" s="95"/>
      <c r="AB89" s="95"/>
      <c r="AC89" s="95"/>
      <c r="AD89" s="95"/>
      <c r="AE89" s="95"/>
      <c r="AF89" s="95"/>
      <c r="AG89" s="95"/>
      <c r="AH89" s="95"/>
      <c r="AI89" s="98"/>
      <c r="AJ89" s="95"/>
      <c r="AK89" s="98"/>
      <c r="AL89" s="95"/>
      <c r="AM89" s="98"/>
      <c r="AN89" s="95"/>
      <c r="AO89" s="96"/>
      <c r="AP89" s="95"/>
      <c r="AQ89" s="95"/>
      <c r="AR89" s="95"/>
      <c r="AS89" s="95"/>
      <c r="AT89" s="95"/>
      <c r="AU89" s="95"/>
      <c r="AV89" s="95"/>
      <c r="AW89"/>
      <c r="AX89"/>
    </row>
    <row r="90" spans="1:50" ht="57" customHeight="1" x14ac:dyDescent="0.25">
      <c r="A90" s="22" t="s">
        <v>62</v>
      </c>
      <c r="B90" s="22" t="s">
        <v>64</v>
      </c>
      <c r="C90" s="22" t="s">
        <v>63</v>
      </c>
      <c r="D90" s="22" t="s">
        <v>231</v>
      </c>
      <c r="E90" s="24" t="s">
        <v>314</v>
      </c>
      <c r="F90" s="41">
        <v>674313.01</v>
      </c>
      <c r="G90" s="40">
        <v>0.10340000000000001</v>
      </c>
      <c r="H90" s="40">
        <v>0.83160000000000001</v>
      </c>
      <c r="I90" s="39">
        <f t="shared" si="101"/>
        <v>57982.4494885944</v>
      </c>
      <c r="J90" s="95"/>
      <c r="K90" s="97"/>
      <c r="L90" s="95"/>
      <c r="M90" s="95"/>
      <c r="N90" s="95"/>
      <c r="O90" s="97"/>
      <c r="P90" s="95"/>
      <c r="Q90" s="95"/>
      <c r="R90" s="95"/>
      <c r="S90" s="98"/>
      <c r="T90" s="95"/>
      <c r="U90" s="95"/>
      <c r="V90" s="98"/>
      <c r="W90" s="98"/>
      <c r="X90" s="95"/>
      <c r="Y90" s="95"/>
      <c r="Z90" s="98"/>
      <c r="AA90" s="95"/>
      <c r="AB90" s="95"/>
      <c r="AC90" s="95"/>
      <c r="AD90" s="95"/>
      <c r="AE90" s="95"/>
      <c r="AF90" s="95"/>
      <c r="AG90" s="95"/>
      <c r="AH90" s="95"/>
      <c r="AI90" s="98"/>
      <c r="AJ90" s="95"/>
      <c r="AK90" s="98"/>
      <c r="AL90" s="95"/>
      <c r="AM90" s="98"/>
      <c r="AN90" s="95"/>
      <c r="AO90" s="96"/>
      <c r="AP90" s="95"/>
      <c r="AQ90" s="95"/>
      <c r="AR90" s="95"/>
      <c r="AS90" s="95"/>
      <c r="AT90" s="95"/>
      <c r="AU90" s="95"/>
      <c r="AV90" s="95"/>
      <c r="AW90"/>
      <c r="AX90"/>
    </row>
    <row r="91" spans="1:50" ht="67.5" x14ac:dyDescent="0.25">
      <c r="A91" s="22" t="s">
        <v>62</v>
      </c>
      <c r="B91" s="30" t="s">
        <v>66</v>
      </c>
      <c r="C91" s="22" t="s">
        <v>70</v>
      </c>
      <c r="D91" s="22" t="s">
        <v>228</v>
      </c>
      <c r="E91" s="24" t="s">
        <v>314</v>
      </c>
      <c r="F91" s="41">
        <v>963723.88</v>
      </c>
      <c r="G91" s="40">
        <v>0.10340000000000001</v>
      </c>
      <c r="H91" s="40">
        <v>2.5015999999999998</v>
      </c>
      <c r="I91" s="39">
        <f t="shared" si="101"/>
        <v>249282.06145870721</v>
      </c>
      <c r="J91" s="95"/>
      <c r="K91" s="97"/>
      <c r="L91" s="95"/>
      <c r="M91" s="95"/>
      <c r="N91" s="95"/>
      <c r="O91" s="97"/>
      <c r="P91" s="95"/>
      <c r="Q91" s="95"/>
      <c r="R91" s="95"/>
      <c r="S91" s="98"/>
      <c r="T91" s="95"/>
      <c r="U91" s="95"/>
      <c r="V91" s="98"/>
      <c r="W91" s="98"/>
      <c r="X91" s="95"/>
      <c r="Y91" s="95"/>
      <c r="Z91" s="98"/>
      <c r="AA91" s="95"/>
      <c r="AB91" s="95"/>
      <c r="AC91" s="95"/>
      <c r="AD91" s="95"/>
      <c r="AE91" s="95"/>
      <c r="AF91" s="95"/>
      <c r="AG91" s="95"/>
      <c r="AH91" s="95"/>
      <c r="AI91" s="98"/>
      <c r="AJ91" s="95"/>
      <c r="AK91" s="98"/>
      <c r="AL91" s="95"/>
      <c r="AM91" s="98"/>
      <c r="AN91" s="95"/>
      <c r="AO91" s="96"/>
      <c r="AP91" s="95"/>
      <c r="AQ91" s="95"/>
      <c r="AR91" s="95"/>
      <c r="AS91" s="95"/>
      <c r="AT91" s="95"/>
      <c r="AU91" s="95"/>
      <c r="AV91" s="95"/>
      <c r="AW91"/>
      <c r="AX91"/>
    </row>
    <row r="92" spans="1:50" ht="67.5" x14ac:dyDescent="0.25">
      <c r="A92" s="22" t="s">
        <v>62</v>
      </c>
      <c r="B92" s="30" t="s">
        <v>69</v>
      </c>
      <c r="C92" s="22" t="s">
        <v>71</v>
      </c>
      <c r="D92" s="22" t="s">
        <v>231</v>
      </c>
      <c r="E92" s="24" t="s">
        <v>314</v>
      </c>
      <c r="F92" s="41">
        <v>674313.01</v>
      </c>
      <c r="G92" s="40">
        <v>0.10340000000000001</v>
      </c>
      <c r="H92" s="40">
        <v>0.85940000000000005</v>
      </c>
      <c r="I92" s="39">
        <f t="shared" si="101"/>
        <v>59920.775722099606</v>
      </c>
      <c r="J92" s="95"/>
      <c r="K92" s="97"/>
      <c r="L92" s="95"/>
      <c r="M92" s="95"/>
      <c r="N92" s="95"/>
      <c r="O92" s="97"/>
      <c r="P92" s="95"/>
      <c r="Q92" s="95"/>
      <c r="R92" s="95"/>
      <c r="S92" s="98"/>
      <c r="T92" s="95"/>
      <c r="U92" s="95"/>
      <c r="V92" s="98"/>
      <c r="W92" s="98"/>
      <c r="X92" s="95"/>
      <c r="Y92" s="95"/>
      <c r="Z92" s="98"/>
      <c r="AA92" s="95"/>
      <c r="AB92" s="95"/>
      <c r="AC92" s="95"/>
      <c r="AD92" s="95"/>
      <c r="AE92" s="95"/>
      <c r="AF92" s="95"/>
      <c r="AG92" s="95"/>
      <c r="AH92" s="95"/>
      <c r="AI92" s="98"/>
      <c r="AJ92" s="95"/>
      <c r="AK92" s="98"/>
      <c r="AL92" s="95"/>
      <c r="AM92" s="98"/>
      <c r="AN92" s="95"/>
      <c r="AO92" s="96"/>
      <c r="AP92" s="95"/>
      <c r="AQ92" s="95"/>
      <c r="AR92" s="95"/>
      <c r="AS92" s="95"/>
      <c r="AT92" s="95"/>
      <c r="AU92" s="95"/>
      <c r="AV92" s="95"/>
      <c r="AW92"/>
      <c r="AX92"/>
    </row>
    <row r="93" spans="1:50" ht="69" customHeight="1" x14ac:dyDescent="0.25">
      <c r="A93" s="22" t="s">
        <v>62</v>
      </c>
      <c r="B93" s="30" t="s">
        <v>66</v>
      </c>
      <c r="C93" s="22" t="s">
        <v>72</v>
      </c>
      <c r="D93" s="22" t="s">
        <v>225</v>
      </c>
      <c r="E93" s="24" t="s">
        <v>314</v>
      </c>
      <c r="F93" s="41">
        <v>821971.08</v>
      </c>
      <c r="G93" s="40">
        <v>0.10340000000000001</v>
      </c>
      <c r="H93" s="105">
        <v>2.2185999999999999</v>
      </c>
      <c r="I93" s="39">
        <f t="shared" si="101"/>
        <v>188562.82893829921</v>
      </c>
      <c r="J93" s="95"/>
      <c r="K93" s="97"/>
      <c r="L93" s="95"/>
      <c r="M93" s="95"/>
      <c r="N93" s="95"/>
      <c r="O93" s="97"/>
      <c r="P93" s="95"/>
      <c r="Q93" s="95"/>
      <c r="R93" s="95"/>
      <c r="S93" s="98"/>
      <c r="T93" s="95"/>
      <c r="U93" s="95"/>
      <c r="V93" s="98"/>
      <c r="W93" s="98"/>
      <c r="X93" s="95"/>
      <c r="Y93" s="95"/>
      <c r="Z93" s="98"/>
      <c r="AA93" s="95"/>
      <c r="AB93" s="95"/>
      <c r="AC93" s="95"/>
      <c r="AD93" s="95"/>
      <c r="AE93" s="95"/>
      <c r="AF93" s="95"/>
      <c r="AG93" s="95"/>
      <c r="AH93" s="95"/>
      <c r="AI93" s="98"/>
      <c r="AJ93" s="95"/>
      <c r="AK93" s="98"/>
      <c r="AL93" s="95"/>
      <c r="AM93" s="98"/>
      <c r="AN93" s="95"/>
      <c r="AO93" s="96"/>
      <c r="AP93" s="95"/>
      <c r="AQ93" s="95"/>
      <c r="AR93" s="95"/>
      <c r="AS93" s="95"/>
      <c r="AT93" s="95"/>
      <c r="AU93" s="95"/>
      <c r="AV93" s="95"/>
      <c r="AW93"/>
      <c r="AX93"/>
    </row>
    <row r="94" spans="1:50" ht="58.5" customHeight="1" x14ac:dyDescent="0.25">
      <c r="A94" s="22" t="s">
        <v>62</v>
      </c>
      <c r="B94" s="30" t="s">
        <v>66</v>
      </c>
      <c r="C94" s="22" t="s">
        <v>73</v>
      </c>
      <c r="D94" s="22" t="s">
        <v>244</v>
      </c>
      <c r="E94" s="24" t="s">
        <v>314</v>
      </c>
      <c r="F94" s="41">
        <v>690865.67</v>
      </c>
      <c r="G94" s="40">
        <v>0.10340000000000001</v>
      </c>
      <c r="H94" s="105">
        <v>2.8771</v>
      </c>
      <c r="I94" s="39">
        <f t="shared" si="101"/>
        <v>205527.1066208338</v>
      </c>
      <c r="J94" s="95"/>
      <c r="K94" s="97"/>
      <c r="L94" s="95"/>
      <c r="M94" s="95"/>
      <c r="N94" s="95"/>
      <c r="O94" s="97"/>
      <c r="P94" s="95"/>
      <c r="Q94" s="95"/>
      <c r="R94" s="95"/>
      <c r="S94" s="98"/>
      <c r="T94" s="95"/>
      <c r="U94" s="95"/>
      <c r="V94" s="98"/>
      <c r="W94" s="98"/>
      <c r="X94" s="95"/>
      <c r="Y94" s="95"/>
      <c r="Z94" s="98"/>
      <c r="AA94" s="95"/>
      <c r="AB94" s="95"/>
      <c r="AC94" s="95"/>
      <c r="AD94" s="95"/>
      <c r="AE94" s="95"/>
      <c r="AF94" s="95"/>
      <c r="AG94" s="95"/>
      <c r="AH94" s="95"/>
      <c r="AI94" s="98"/>
      <c r="AJ94" s="95"/>
      <c r="AK94" s="98"/>
      <c r="AL94" s="95"/>
      <c r="AM94" s="98"/>
      <c r="AN94" s="95"/>
      <c r="AO94" s="96"/>
      <c r="AP94" s="95"/>
      <c r="AQ94" s="95"/>
      <c r="AR94" s="95"/>
      <c r="AS94" s="95"/>
      <c r="AT94" s="95"/>
      <c r="AU94" s="95"/>
      <c r="AV94" s="95"/>
      <c r="AW94"/>
      <c r="AX94"/>
    </row>
    <row r="95" spans="1:50" ht="57.75" customHeight="1" x14ac:dyDescent="0.25">
      <c r="A95" s="22" t="s">
        <v>62</v>
      </c>
      <c r="B95" s="30" t="s">
        <v>65</v>
      </c>
      <c r="C95" s="22" t="s">
        <v>75</v>
      </c>
      <c r="D95" s="22" t="s">
        <v>229</v>
      </c>
      <c r="E95" s="22" t="s">
        <v>48</v>
      </c>
      <c r="F95" s="41">
        <v>1052682.79</v>
      </c>
      <c r="G95" s="40">
        <v>0.10340000000000001</v>
      </c>
      <c r="H95" s="40">
        <v>0.82730000000000004</v>
      </c>
      <c r="I95" s="39">
        <f t="shared" si="101"/>
        <v>90049.454422067822</v>
      </c>
      <c r="J95" s="95"/>
      <c r="K95" s="97"/>
      <c r="L95" s="95"/>
      <c r="M95" s="95"/>
      <c r="N95" s="95"/>
      <c r="O95" s="97"/>
      <c r="P95" s="95"/>
      <c r="Q95" s="95"/>
      <c r="R95" s="95"/>
      <c r="S95" s="98"/>
      <c r="T95" s="95"/>
      <c r="U95" s="95"/>
      <c r="V95" s="98"/>
      <c r="W95" s="98"/>
      <c r="X95" s="95"/>
      <c r="Y95" s="95"/>
      <c r="Z95" s="98"/>
      <c r="AA95" s="95"/>
      <c r="AB95" s="95"/>
      <c r="AC95" s="95"/>
      <c r="AD95" s="95"/>
      <c r="AE95" s="95"/>
      <c r="AF95" s="95"/>
      <c r="AG95" s="95"/>
      <c r="AH95" s="95"/>
      <c r="AI95" s="98"/>
      <c r="AJ95" s="95"/>
      <c r="AK95" s="98"/>
      <c r="AL95" s="95"/>
      <c r="AM95" s="98"/>
      <c r="AN95" s="95"/>
      <c r="AO95" s="96"/>
      <c r="AP95" s="95"/>
      <c r="AQ95" s="95"/>
      <c r="AR95" s="95"/>
      <c r="AS95" s="95"/>
      <c r="AT95" s="95"/>
      <c r="AU95" s="95"/>
      <c r="AV95" s="95"/>
      <c r="AW95"/>
      <c r="AX95"/>
    </row>
    <row r="96" spans="1:50" ht="67.5" x14ac:dyDescent="0.25">
      <c r="A96" s="22" t="s">
        <v>62</v>
      </c>
      <c r="B96" s="30" t="s">
        <v>69</v>
      </c>
      <c r="C96" s="22" t="s">
        <v>76</v>
      </c>
      <c r="D96" s="22" t="s">
        <v>229</v>
      </c>
      <c r="E96" s="24" t="s">
        <v>314</v>
      </c>
      <c r="F96" s="41">
        <v>703417.71</v>
      </c>
      <c r="G96" s="40">
        <v>0.10340000000000001</v>
      </c>
      <c r="H96" s="40">
        <v>1.0288999999999999</v>
      </c>
      <c r="I96" s="39">
        <f t="shared" si="101"/>
        <v>74835.386220084591</v>
      </c>
      <c r="J96" s="95"/>
      <c r="K96" s="97"/>
      <c r="L96" s="95"/>
      <c r="M96" s="95"/>
      <c r="N96" s="95"/>
      <c r="O96" s="97"/>
      <c r="P96" s="95"/>
      <c r="Q96" s="95"/>
      <c r="R96" s="95"/>
      <c r="S96" s="98"/>
      <c r="T96" s="95"/>
      <c r="U96" s="95"/>
      <c r="V96" s="98"/>
      <c r="W96" s="98"/>
      <c r="X96" s="95"/>
      <c r="Y96" s="95"/>
      <c r="Z96" s="98"/>
      <c r="AA96" s="95"/>
      <c r="AB96" s="95"/>
      <c r="AC96" s="95"/>
      <c r="AD96" s="95"/>
      <c r="AE96" s="95"/>
      <c r="AF96" s="95"/>
      <c r="AG96" s="95"/>
      <c r="AH96" s="95"/>
      <c r="AI96" s="98"/>
      <c r="AJ96" s="95"/>
      <c r="AK96" s="98"/>
      <c r="AL96" s="95"/>
      <c r="AM96" s="98"/>
      <c r="AN96" s="95"/>
      <c r="AO96" s="96"/>
      <c r="AP96" s="95"/>
      <c r="AQ96" s="95"/>
      <c r="AR96" s="95"/>
      <c r="AS96" s="95"/>
      <c r="AT96" s="95"/>
      <c r="AU96" s="95"/>
      <c r="AV96" s="95"/>
      <c r="AW96"/>
      <c r="AX96"/>
    </row>
    <row r="97" spans="1:50" ht="58.5" customHeight="1" x14ac:dyDescent="0.25">
      <c r="A97" s="22" t="s">
        <v>62</v>
      </c>
      <c r="B97" s="30" t="s">
        <v>65</v>
      </c>
      <c r="C97" s="22" t="s">
        <v>77</v>
      </c>
      <c r="D97" s="22" t="s">
        <v>245</v>
      </c>
      <c r="E97" s="24" t="s">
        <v>314</v>
      </c>
      <c r="F97" s="41">
        <v>685359.83</v>
      </c>
      <c r="G97" s="40">
        <v>0.10340000000000001</v>
      </c>
      <c r="H97" s="40">
        <v>0.98409999999999997</v>
      </c>
      <c r="I97" s="39">
        <f t="shared" si="101"/>
        <v>69739.433739890199</v>
      </c>
      <c r="J97" s="95"/>
      <c r="K97" s="97"/>
      <c r="L97" s="95"/>
      <c r="M97" s="95"/>
      <c r="N97" s="95"/>
      <c r="O97" s="97"/>
      <c r="P97" s="95"/>
      <c r="Q97" s="95"/>
      <c r="R97" s="95"/>
      <c r="S97" s="98"/>
      <c r="T97" s="95"/>
      <c r="U97" s="95"/>
      <c r="V97" s="98"/>
      <c r="W97" s="98"/>
      <c r="X97" s="95"/>
      <c r="Y97" s="95"/>
      <c r="Z97" s="98"/>
      <c r="AA97" s="95"/>
      <c r="AB97" s="95"/>
      <c r="AC97" s="95"/>
      <c r="AD97" s="95"/>
      <c r="AE97" s="95"/>
      <c r="AF97" s="95"/>
      <c r="AG97" s="95"/>
      <c r="AH97" s="95"/>
      <c r="AI97" s="98"/>
      <c r="AJ97" s="95"/>
      <c r="AK97" s="98"/>
      <c r="AL97" s="95"/>
      <c r="AM97" s="98"/>
      <c r="AN97" s="95"/>
      <c r="AO97" s="96"/>
      <c r="AP97" s="95"/>
      <c r="AQ97" s="95"/>
      <c r="AR97" s="95"/>
      <c r="AS97" s="95"/>
      <c r="AT97" s="95"/>
      <c r="AU97" s="95"/>
      <c r="AV97" s="95"/>
      <c r="AW97"/>
      <c r="AX97"/>
    </row>
    <row r="98" spans="1:50" ht="67.5" customHeight="1" x14ac:dyDescent="0.25">
      <c r="A98" s="22" t="s">
        <v>62</v>
      </c>
      <c r="B98" s="30" t="s">
        <v>66</v>
      </c>
      <c r="C98" s="22" t="s">
        <v>78</v>
      </c>
      <c r="D98" s="22" t="s">
        <v>246</v>
      </c>
      <c r="E98" s="24" t="s">
        <v>314</v>
      </c>
      <c r="F98" s="41">
        <v>677705.61</v>
      </c>
      <c r="G98" s="40">
        <v>0.10340000000000001</v>
      </c>
      <c r="H98" s="105">
        <v>0.99509999999999998</v>
      </c>
      <c r="I98" s="39">
        <f t="shared" si="101"/>
        <v>69731.393749637398</v>
      </c>
      <c r="J98" s="95"/>
      <c r="K98" s="97"/>
      <c r="L98" s="95"/>
      <c r="M98" s="95"/>
      <c r="N98" s="95"/>
      <c r="O98" s="97"/>
      <c r="P98" s="95"/>
      <c r="Q98" s="95"/>
      <c r="R98" s="95"/>
      <c r="S98" s="98"/>
      <c r="T98" s="95"/>
      <c r="U98" s="95"/>
      <c r="V98" s="98"/>
      <c r="W98" s="98"/>
      <c r="X98" s="95"/>
      <c r="Y98" s="95"/>
      <c r="Z98" s="98"/>
      <c r="AA98" s="95"/>
      <c r="AB98" s="95"/>
      <c r="AC98" s="95"/>
      <c r="AD98" s="95"/>
      <c r="AE98" s="95"/>
      <c r="AF98" s="95"/>
      <c r="AG98" s="95"/>
      <c r="AH98" s="95"/>
      <c r="AI98" s="98"/>
      <c r="AJ98" s="95"/>
      <c r="AK98" s="98"/>
      <c r="AL98" s="95"/>
      <c r="AM98" s="98"/>
      <c r="AN98" s="95"/>
      <c r="AO98" s="96"/>
      <c r="AP98" s="95"/>
      <c r="AQ98" s="95"/>
      <c r="AR98" s="95"/>
      <c r="AS98" s="95"/>
      <c r="AT98" s="95"/>
      <c r="AU98" s="95"/>
      <c r="AV98" s="95"/>
      <c r="AW98"/>
      <c r="AX98"/>
    </row>
    <row r="99" spans="1:50" ht="57.75" customHeight="1" x14ac:dyDescent="0.25">
      <c r="A99" s="22" t="s">
        <v>62</v>
      </c>
      <c r="B99" s="30" t="s">
        <v>66</v>
      </c>
      <c r="C99" s="22" t="s">
        <v>79</v>
      </c>
      <c r="D99" s="22" t="s">
        <v>231</v>
      </c>
      <c r="E99" s="24" t="s">
        <v>314</v>
      </c>
      <c r="F99" s="41">
        <v>674313.01</v>
      </c>
      <c r="G99" s="40">
        <v>0.10340000000000001</v>
      </c>
      <c r="H99" s="40">
        <v>2.9458000000000002</v>
      </c>
      <c r="I99" s="39">
        <f t="shared" si="101"/>
        <v>205392.85678631722</v>
      </c>
      <c r="J99" s="95"/>
      <c r="K99" s="97"/>
      <c r="L99" s="95"/>
      <c r="M99" s="95"/>
      <c r="N99" s="95"/>
      <c r="O99" s="97"/>
      <c r="P99" s="95"/>
      <c r="Q99" s="95"/>
      <c r="R99" s="95"/>
      <c r="S99" s="98"/>
      <c r="T99" s="95"/>
      <c r="U99" s="95"/>
      <c r="V99" s="98"/>
      <c r="W99" s="98"/>
      <c r="X99" s="95"/>
      <c r="Y99" s="95"/>
      <c r="Z99" s="98"/>
      <c r="AA99" s="95"/>
      <c r="AB99" s="95"/>
      <c r="AC99" s="95"/>
      <c r="AD99" s="95"/>
      <c r="AE99" s="95"/>
      <c r="AF99" s="95"/>
      <c r="AG99" s="95"/>
      <c r="AH99" s="95"/>
      <c r="AI99" s="98"/>
      <c r="AJ99" s="95"/>
      <c r="AK99" s="98"/>
      <c r="AL99" s="95"/>
      <c r="AM99" s="98"/>
      <c r="AN99" s="95"/>
      <c r="AO99" s="96"/>
      <c r="AP99" s="95"/>
      <c r="AQ99" s="95"/>
      <c r="AR99" s="95"/>
      <c r="AS99" s="95"/>
      <c r="AT99" s="95"/>
      <c r="AU99" s="95"/>
      <c r="AV99" s="95"/>
      <c r="AW99"/>
      <c r="AX99"/>
    </row>
    <row r="100" spans="1:50" ht="67.5" x14ac:dyDescent="0.25">
      <c r="A100" s="22" t="s">
        <v>80</v>
      </c>
      <c r="B100" s="36" t="s">
        <v>82</v>
      </c>
      <c r="C100" s="31" t="s">
        <v>81</v>
      </c>
      <c r="D100" s="31" t="s">
        <v>225</v>
      </c>
      <c r="E100" s="22" t="s">
        <v>49</v>
      </c>
      <c r="F100" s="41">
        <v>682740.22</v>
      </c>
      <c r="G100" s="92">
        <v>0.22026399999999999</v>
      </c>
      <c r="H100" s="40">
        <v>2.4731000000000001</v>
      </c>
      <c r="I100" s="39">
        <f t="shared" si="101"/>
        <v>371912.42437529366</v>
      </c>
      <c r="J100" s="95"/>
      <c r="K100" s="97"/>
      <c r="L100" s="95"/>
      <c r="M100" s="95"/>
      <c r="N100" s="95"/>
      <c r="O100" s="97"/>
      <c r="P100" s="95"/>
      <c r="Q100" s="95"/>
      <c r="R100" s="95"/>
      <c r="S100" s="95"/>
      <c r="T100" s="95"/>
      <c r="U100" s="95"/>
      <c r="V100" s="98"/>
      <c r="W100" s="98"/>
      <c r="X100" s="95"/>
      <c r="Y100" s="95"/>
      <c r="Z100" s="98"/>
      <c r="AA100" s="95"/>
      <c r="AB100" s="95"/>
      <c r="AC100" s="95"/>
      <c r="AD100" s="95"/>
      <c r="AE100" s="95"/>
      <c r="AF100" s="95"/>
      <c r="AG100" s="95"/>
      <c r="AH100" s="95"/>
      <c r="AI100" s="98"/>
      <c r="AJ100" s="95"/>
      <c r="AK100" s="98"/>
      <c r="AL100" s="95"/>
      <c r="AM100" s="98"/>
      <c r="AN100" s="95"/>
      <c r="AO100" s="96"/>
      <c r="AP100" s="95"/>
      <c r="AQ100" s="95"/>
      <c r="AR100" s="95"/>
      <c r="AS100" s="95"/>
      <c r="AT100" s="95"/>
      <c r="AU100" s="95"/>
      <c r="AV100" s="95"/>
      <c r="AW100"/>
      <c r="AX100"/>
    </row>
    <row r="101" spans="1:50" ht="67.5" x14ac:dyDescent="0.25">
      <c r="A101" s="22" t="s">
        <v>80</v>
      </c>
      <c r="B101" s="36" t="s">
        <v>82</v>
      </c>
      <c r="C101" s="31" t="s">
        <v>83</v>
      </c>
      <c r="D101" s="22" t="s">
        <v>247</v>
      </c>
      <c r="E101" s="22" t="s">
        <v>49</v>
      </c>
      <c r="F101" s="41">
        <v>2550490.4700000002</v>
      </c>
      <c r="G101" s="92">
        <v>0.22026399999999999</v>
      </c>
      <c r="H101" s="40">
        <v>0.6724</v>
      </c>
      <c r="I101" s="39">
        <f t="shared" si="101"/>
        <v>377741.70099125541</v>
      </c>
      <c r="J101" s="95"/>
      <c r="K101" s="97"/>
      <c r="L101" s="95"/>
      <c r="M101" s="95"/>
      <c r="N101" s="95"/>
      <c r="O101" s="97"/>
      <c r="P101" s="95"/>
      <c r="Q101" s="95"/>
      <c r="R101" s="95"/>
      <c r="S101" s="95"/>
      <c r="T101" s="95"/>
      <c r="U101" s="95"/>
      <c r="V101" s="98"/>
      <c r="W101" s="98"/>
      <c r="X101" s="95"/>
      <c r="Y101" s="95"/>
      <c r="Z101" s="98"/>
      <c r="AA101" s="95"/>
      <c r="AB101" s="95"/>
      <c r="AC101" s="95"/>
      <c r="AD101" s="95"/>
      <c r="AE101" s="95"/>
      <c r="AF101" s="95"/>
      <c r="AG101" s="95"/>
      <c r="AH101" s="95"/>
      <c r="AI101" s="98"/>
      <c r="AJ101" s="95"/>
      <c r="AK101" s="98"/>
      <c r="AL101" s="95"/>
      <c r="AM101" s="98"/>
      <c r="AN101" s="95"/>
      <c r="AO101" s="96"/>
      <c r="AP101" s="95"/>
      <c r="AQ101" s="95"/>
      <c r="AR101" s="95"/>
      <c r="AS101" s="95"/>
      <c r="AT101" s="95"/>
      <c r="AU101" s="95"/>
      <c r="AV101" s="95"/>
      <c r="AW101"/>
      <c r="AX101"/>
    </row>
    <row r="102" spans="1:50" ht="67.5" x14ac:dyDescent="0.25">
      <c r="A102" s="22" t="s">
        <v>80</v>
      </c>
      <c r="B102" s="36" t="s">
        <v>82</v>
      </c>
      <c r="C102" s="31" t="s">
        <v>84</v>
      </c>
      <c r="D102" s="22" t="s">
        <v>248</v>
      </c>
      <c r="E102" s="22" t="s">
        <v>49</v>
      </c>
      <c r="F102" s="41">
        <v>1087864.99</v>
      </c>
      <c r="G102" s="92">
        <v>0.22026399999999999</v>
      </c>
      <c r="H102" s="40">
        <v>1.5555000000000001</v>
      </c>
      <c r="I102" s="39">
        <f t="shared" si="101"/>
        <v>372725.01216177351</v>
      </c>
      <c r="J102" s="95"/>
      <c r="K102" s="97"/>
      <c r="L102" s="95"/>
      <c r="M102" s="95"/>
      <c r="N102" s="95"/>
      <c r="O102" s="97"/>
      <c r="P102" s="95"/>
      <c r="Q102" s="95"/>
      <c r="R102" s="95"/>
      <c r="S102" s="95"/>
      <c r="T102" s="95"/>
      <c r="U102" s="95"/>
      <c r="V102" s="98"/>
      <c r="W102" s="98"/>
      <c r="X102" s="95"/>
      <c r="Y102" s="95"/>
      <c r="Z102" s="98"/>
      <c r="AA102" s="95"/>
      <c r="AB102" s="95"/>
      <c r="AC102" s="95"/>
      <c r="AD102" s="95"/>
      <c r="AE102" s="95"/>
      <c r="AF102" s="95"/>
      <c r="AG102" s="95"/>
      <c r="AH102" s="95"/>
      <c r="AI102" s="98"/>
      <c r="AJ102" s="95"/>
      <c r="AK102" s="98"/>
      <c r="AL102" s="95"/>
      <c r="AM102" s="98"/>
      <c r="AN102" s="95"/>
      <c r="AO102" s="96"/>
      <c r="AP102" s="95"/>
      <c r="AQ102" s="95"/>
      <c r="AR102" s="95"/>
      <c r="AS102" s="95"/>
      <c r="AT102" s="95"/>
      <c r="AU102" s="95"/>
      <c r="AV102" s="95"/>
      <c r="AW102"/>
      <c r="AX102"/>
    </row>
    <row r="103" spans="1:50" ht="67.5" x14ac:dyDescent="0.25">
      <c r="A103" s="22" t="s">
        <v>80</v>
      </c>
      <c r="B103" s="36" t="s">
        <v>82</v>
      </c>
      <c r="C103" s="31" t="s">
        <v>85</v>
      </c>
      <c r="D103" s="22" t="s">
        <v>229</v>
      </c>
      <c r="E103" s="22" t="s">
        <v>49</v>
      </c>
      <c r="F103" s="41">
        <v>1680599</v>
      </c>
      <c r="G103" s="92">
        <v>0.22026399999999999</v>
      </c>
      <c r="H103" s="40">
        <v>1.0045999999999999</v>
      </c>
      <c r="I103" s="39">
        <f t="shared" si="101"/>
        <v>371878.26524342556</v>
      </c>
      <c r="J103" s="95"/>
      <c r="K103" s="97"/>
      <c r="L103" s="95"/>
      <c r="M103" s="95"/>
      <c r="N103" s="95"/>
      <c r="O103" s="97"/>
      <c r="P103" s="95"/>
      <c r="Q103" s="95"/>
      <c r="R103" s="95"/>
      <c r="S103" s="95"/>
      <c r="T103" s="95"/>
      <c r="U103" s="95"/>
      <c r="V103" s="98"/>
      <c r="W103" s="98"/>
      <c r="X103" s="95"/>
      <c r="Y103" s="95"/>
      <c r="Z103" s="98"/>
      <c r="AA103" s="95"/>
      <c r="AB103" s="95"/>
      <c r="AC103" s="95"/>
      <c r="AD103" s="95"/>
      <c r="AE103" s="95"/>
      <c r="AF103" s="95"/>
      <c r="AG103" s="95"/>
      <c r="AH103" s="95"/>
      <c r="AI103" s="98"/>
      <c r="AJ103" s="95"/>
      <c r="AK103" s="98"/>
      <c r="AL103" s="95"/>
      <c r="AM103" s="98"/>
      <c r="AN103" s="95"/>
      <c r="AO103" s="96"/>
      <c r="AP103" s="95"/>
      <c r="AQ103" s="95"/>
      <c r="AR103" s="95"/>
      <c r="AS103" s="95"/>
      <c r="AT103" s="95"/>
      <c r="AU103" s="95"/>
      <c r="AV103" s="95"/>
      <c r="AW103"/>
      <c r="AX103"/>
    </row>
    <row r="104" spans="1:50" ht="67.5" x14ac:dyDescent="0.25">
      <c r="A104" s="22" t="s">
        <v>80</v>
      </c>
      <c r="B104" s="36" t="s">
        <v>82</v>
      </c>
      <c r="C104" s="31" t="s">
        <v>36</v>
      </c>
      <c r="D104" s="22" t="s">
        <v>231</v>
      </c>
      <c r="E104" s="22" t="s">
        <v>49</v>
      </c>
      <c r="F104" s="41">
        <v>798202.67</v>
      </c>
      <c r="G104" s="92">
        <v>0.22026399999999999</v>
      </c>
      <c r="H104" s="40">
        <v>1.1868000000000001</v>
      </c>
      <c r="I104" s="39">
        <f t="shared" si="101"/>
        <v>208657.6133555116</v>
      </c>
      <c r="J104" s="95"/>
      <c r="K104" s="97"/>
      <c r="L104" s="95"/>
      <c r="M104" s="95"/>
      <c r="N104" s="95"/>
      <c r="O104" s="97"/>
      <c r="P104" s="95"/>
      <c r="Q104" s="95"/>
      <c r="R104" s="95"/>
      <c r="S104" s="95"/>
      <c r="T104" s="95"/>
      <c r="U104" s="95"/>
      <c r="V104" s="98"/>
      <c r="W104" s="98"/>
      <c r="X104" s="95"/>
      <c r="Y104" s="95"/>
      <c r="Z104" s="98"/>
      <c r="AA104" s="95"/>
      <c r="AB104" s="95"/>
      <c r="AC104" s="95"/>
      <c r="AD104" s="95"/>
      <c r="AE104" s="95"/>
      <c r="AF104" s="95"/>
      <c r="AG104" s="95"/>
      <c r="AH104" s="95"/>
      <c r="AI104" s="98"/>
      <c r="AJ104" s="95"/>
      <c r="AK104" s="98"/>
      <c r="AL104" s="95"/>
      <c r="AM104" s="98"/>
      <c r="AN104" s="95"/>
      <c r="AO104" s="96"/>
      <c r="AP104" s="95"/>
      <c r="AQ104" s="95"/>
      <c r="AR104" s="95"/>
      <c r="AS104" s="95"/>
      <c r="AT104" s="95"/>
      <c r="AU104" s="95"/>
      <c r="AV104" s="95"/>
      <c r="AW104"/>
      <c r="AX104"/>
    </row>
    <row r="105" spans="1:50" ht="67.5" x14ac:dyDescent="0.25">
      <c r="A105" s="22" t="s">
        <v>80</v>
      </c>
      <c r="B105" s="36" t="s">
        <v>82</v>
      </c>
      <c r="C105" s="31" t="s">
        <v>86</v>
      </c>
      <c r="D105" s="22" t="s">
        <v>249</v>
      </c>
      <c r="E105" s="22" t="s">
        <v>49</v>
      </c>
      <c r="F105" s="41">
        <v>1776162.98</v>
      </c>
      <c r="G105" s="92">
        <v>0.22026399999999999</v>
      </c>
      <c r="H105" s="40">
        <v>0.5393</v>
      </c>
      <c r="I105" s="39">
        <f t="shared" si="101"/>
        <v>210987.51448459006</v>
      </c>
      <c r="J105" s="95"/>
      <c r="K105" s="97"/>
      <c r="L105" s="95"/>
      <c r="M105" s="95"/>
      <c r="N105" s="95"/>
      <c r="O105" s="97"/>
      <c r="P105" s="95"/>
      <c r="Q105" s="95"/>
      <c r="R105" s="95"/>
      <c r="S105" s="95"/>
      <c r="T105" s="95"/>
      <c r="U105" s="95"/>
      <c r="V105" s="98"/>
      <c r="W105" s="98"/>
      <c r="X105" s="95"/>
      <c r="Y105" s="95"/>
      <c r="Z105" s="98"/>
      <c r="AA105" s="95"/>
      <c r="AB105" s="95"/>
      <c r="AC105" s="95"/>
      <c r="AD105" s="95"/>
      <c r="AE105" s="95"/>
      <c r="AF105" s="95"/>
      <c r="AG105" s="95"/>
      <c r="AH105" s="95"/>
      <c r="AI105" s="98"/>
      <c r="AJ105" s="95"/>
      <c r="AK105" s="98"/>
      <c r="AL105" s="95"/>
      <c r="AM105" s="98"/>
      <c r="AN105" s="95"/>
      <c r="AO105" s="96"/>
      <c r="AP105" s="95"/>
      <c r="AQ105" s="95"/>
      <c r="AR105" s="95"/>
      <c r="AS105" s="95"/>
      <c r="AT105" s="95"/>
      <c r="AU105" s="95"/>
      <c r="AV105" s="95"/>
      <c r="AW105"/>
      <c r="AX105"/>
    </row>
    <row r="106" spans="1:50" ht="67.5" x14ac:dyDescent="0.25">
      <c r="A106" s="22" t="s">
        <v>80</v>
      </c>
      <c r="B106" s="37" t="s">
        <v>65</v>
      </c>
      <c r="C106" s="31" t="s">
        <v>68</v>
      </c>
      <c r="D106" s="31" t="s">
        <v>229</v>
      </c>
      <c r="E106" s="22" t="s">
        <v>49</v>
      </c>
      <c r="F106" s="41">
        <v>1680599</v>
      </c>
      <c r="G106" s="92">
        <v>0.22026399999999999</v>
      </c>
      <c r="H106" s="40">
        <v>0.52080000000000004</v>
      </c>
      <c r="I106" s="39">
        <f t="shared" si="101"/>
        <v>192787.37859722879</v>
      </c>
      <c r="J106" s="95"/>
      <c r="K106" s="97"/>
      <c r="L106" s="95"/>
      <c r="M106" s="95"/>
      <c r="N106" s="95"/>
      <c r="O106" s="97"/>
      <c r="P106" s="95"/>
      <c r="Q106" s="95"/>
      <c r="R106" s="95"/>
      <c r="S106" s="95"/>
      <c r="T106" s="95"/>
      <c r="U106" s="95"/>
      <c r="V106" s="98"/>
      <c r="W106" s="98"/>
      <c r="X106" s="95"/>
      <c r="Y106" s="95"/>
      <c r="Z106" s="98"/>
      <c r="AA106" s="95"/>
      <c r="AB106" s="95"/>
      <c r="AC106" s="95"/>
      <c r="AD106" s="95"/>
      <c r="AE106" s="95"/>
      <c r="AF106" s="95"/>
      <c r="AG106" s="95"/>
      <c r="AH106" s="95"/>
      <c r="AI106" s="98"/>
      <c r="AJ106" s="95"/>
      <c r="AK106" s="98"/>
      <c r="AL106" s="95"/>
      <c r="AM106" s="98"/>
      <c r="AN106" s="95"/>
      <c r="AO106" s="96"/>
      <c r="AP106" s="95"/>
      <c r="AQ106" s="95"/>
      <c r="AR106" s="95"/>
      <c r="AS106" s="95"/>
      <c r="AT106" s="95"/>
      <c r="AU106" s="95"/>
      <c r="AV106" s="95"/>
      <c r="AW106"/>
      <c r="AX106"/>
    </row>
    <row r="107" spans="1:50" ht="69.75" customHeight="1" x14ac:dyDescent="0.25">
      <c r="A107" s="22" t="s">
        <v>80</v>
      </c>
      <c r="B107" s="37" t="s">
        <v>66</v>
      </c>
      <c r="C107" s="31" t="s">
        <v>67</v>
      </c>
      <c r="D107" s="31" t="s">
        <v>246</v>
      </c>
      <c r="E107" s="22" t="s">
        <v>49</v>
      </c>
      <c r="F107" s="41">
        <v>786785.63</v>
      </c>
      <c r="G107" s="92">
        <v>0.22026399999999999</v>
      </c>
      <c r="H107" s="40">
        <v>1.1802999999999999</v>
      </c>
      <c r="I107" s="39">
        <f t="shared" si="101"/>
        <v>204546.63917245949</v>
      </c>
      <c r="J107" s="101"/>
      <c r="K107" s="103"/>
      <c r="L107" s="101"/>
      <c r="M107" s="101"/>
      <c r="N107" s="101"/>
      <c r="O107" s="103"/>
      <c r="P107" s="101"/>
      <c r="Q107" s="101"/>
      <c r="R107" s="101"/>
      <c r="S107" s="101"/>
      <c r="T107" s="101"/>
      <c r="U107" s="101"/>
      <c r="V107" s="104"/>
      <c r="W107" s="104"/>
      <c r="X107" s="101"/>
      <c r="Y107" s="101"/>
      <c r="Z107" s="104"/>
      <c r="AA107" s="101"/>
      <c r="AB107" s="101"/>
      <c r="AC107" s="101"/>
      <c r="AD107" s="101"/>
      <c r="AE107" s="101"/>
      <c r="AF107" s="101"/>
      <c r="AG107" s="101"/>
      <c r="AH107" s="101"/>
      <c r="AI107" s="104"/>
      <c r="AJ107" s="101"/>
      <c r="AK107" s="104"/>
      <c r="AL107" s="101"/>
      <c r="AM107" s="104"/>
      <c r="AN107" s="101"/>
      <c r="AO107" s="102"/>
      <c r="AP107" s="101"/>
      <c r="AQ107" s="101"/>
      <c r="AR107" s="101"/>
      <c r="AS107" s="101"/>
      <c r="AT107" s="101"/>
      <c r="AU107" s="101"/>
      <c r="AV107" s="101"/>
      <c r="AW107"/>
      <c r="AX107"/>
    </row>
    <row r="109" spans="1:50" x14ac:dyDescent="0.25">
      <c r="A109" s="15"/>
      <c r="AW109"/>
      <c r="AX109"/>
    </row>
  </sheetData>
  <mergeCells count="28">
    <mergeCell ref="G45:I45"/>
    <mergeCell ref="AL1:AV1"/>
    <mergeCell ref="A2:AV2"/>
    <mergeCell ref="A4:A6"/>
    <mergeCell ref="B4:B6"/>
    <mergeCell ref="C4:C6"/>
    <mergeCell ref="D4:D6"/>
    <mergeCell ref="E4:E6"/>
    <mergeCell ref="F4:Q4"/>
    <mergeCell ref="R4:AT4"/>
    <mergeCell ref="AU4:AU6"/>
    <mergeCell ref="AV4:AV6"/>
    <mergeCell ref="A46:I46"/>
    <mergeCell ref="AY4:AY6"/>
    <mergeCell ref="AW4:AW6"/>
    <mergeCell ref="AX4:AX6"/>
    <mergeCell ref="F5:I5"/>
    <mergeCell ref="J5:M5"/>
    <mergeCell ref="N5:P5"/>
    <mergeCell ref="Q5:Q6"/>
    <mergeCell ref="R5:T5"/>
    <mergeCell ref="U5:X5"/>
    <mergeCell ref="Y5:AC5"/>
    <mergeCell ref="AD5:AH5"/>
    <mergeCell ref="AI5:AK5"/>
    <mergeCell ref="AL5:AP5"/>
    <mergeCell ref="AQ5:AS5"/>
    <mergeCell ref="AT5:AT6"/>
  </mergeCells>
  <pageMargins left="0.59055118110236227" right="0.11811023622047245" top="0" bottom="0" header="0" footer="0"/>
  <pageSetup paperSize="8" scale="56" fitToHeight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opLeftCell="A4" workbookViewId="0">
      <selection sqref="A1:K34"/>
    </sheetView>
  </sheetViews>
  <sheetFormatPr defaultRowHeight="15" outlineLevelRow="1" x14ac:dyDescent="0.25"/>
  <cols>
    <col min="1" max="1" width="70.28515625" customWidth="1"/>
    <col min="2" max="2" width="57.42578125" customWidth="1"/>
    <col min="3" max="3" width="29" customWidth="1"/>
    <col min="4" max="4" width="38.28515625" customWidth="1"/>
    <col min="5" max="7" width="22.7109375" customWidth="1"/>
    <col min="8" max="8" width="29.5703125" customWidth="1"/>
    <col min="9" max="10" width="22.7109375" customWidth="1"/>
    <col min="11" max="11" width="28.42578125" customWidth="1"/>
    <col min="12" max="12" width="15.5703125" customWidth="1"/>
    <col min="13" max="13" width="11" customWidth="1"/>
    <col min="14" max="14" width="12.85546875" customWidth="1"/>
    <col min="15" max="15" width="13.7109375" customWidth="1"/>
    <col min="16" max="16" width="13.28515625" customWidth="1"/>
    <col min="17" max="17" width="17.140625" customWidth="1"/>
  </cols>
  <sheetData>
    <row r="1" spans="1:17" x14ac:dyDescent="0.25">
      <c r="A1" s="87"/>
      <c r="B1" s="87"/>
      <c r="C1" s="87"/>
      <c r="D1" s="87"/>
      <c r="E1" s="87"/>
      <c r="F1" s="87"/>
      <c r="G1" s="88"/>
      <c r="H1" s="204" t="s">
        <v>175</v>
      </c>
      <c r="I1" s="204"/>
      <c r="J1" s="204"/>
      <c r="K1" s="204"/>
      <c r="L1" s="87"/>
      <c r="M1" s="87"/>
      <c r="N1" s="87"/>
      <c r="O1" s="49"/>
      <c r="P1" s="44"/>
    </row>
    <row r="2" spans="1:17" ht="57.75" customHeight="1" x14ac:dyDescent="0.25">
      <c r="A2" s="205" t="s">
        <v>252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89"/>
      <c r="M2" s="89"/>
      <c r="N2" s="89"/>
      <c r="O2" s="44"/>
      <c r="Q2" s="54"/>
    </row>
    <row r="3" spans="1:17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5"/>
      <c r="Q3" s="54"/>
    </row>
    <row r="4" spans="1:17" ht="60" x14ac:dyDescent="0.25">
      <c r="A4" s="151" t="s">
        <v>5</v>
      </c>
      <c r="B4" s="151" t="s">
        <v>268</v>
      </c>
      <c r="C4" s="152" t="s">
        <v>269</v>
      </c>
      <c r="D4" s="152" t="s">
        <v>270</v>
      </c>
      <c r="E4" s="152" t="s">
        <v>271</v>
      </c>
      <c r="F4" s="153" t="s">
        <v>291</v>
      </c>
      <c r="G4" s="154" t="s">
        <v>272</v>
      </c>
      <c r="H4" s="154" t="s">
        <v>292</v>
      </c>
      <c r="I4" s="154" t="s">
        <v>273</v>
      </c>
      <c r="J4" s="154" t="s">
        <v>147</v>
      </c>
      <c r="K4" s="153" t="s">
        <v>274</v>
      </c>
      <c r="L4" s="56"/>
      <c r="M4" s="57"/>
      <c r="N4" s="57"/>
      <c r="O4" s="56"/>
      <c r="P4" s="56"/>
      <c r="Q4" s="56"/>
    </row>
    <row r="5" spans="1:17" ht="51" customHeight="1" x14ac:dyDescent="0.25">
      <c r="A5" s="155" t="s">
        <v>11</v>
      </c>
      <c r="B5" s="156" t="s">
        <v>12</v>
      </c>
      <c r="C5" s="157" t="s">
        <v>222</v>
      </c>
      <c r="D5" s="158" t="s">
        <v>293</v>
      </c>
      <c r="E5" s="159"/>
      <c r="F5" s="162">
        <v>3806.76</v>
      </c>
      <c r="G5" s="162">
        <v>1</v>
      </c>
      <c r="H5" s="162">
        <v>1</v>
      </c>
      <c r="I5" s="162">
        <f>F5*G5*H5</f>
        <v>3806.76</v>
      </c>
      <c r="J5" s="160">
        <v>1405</v>
      </c>
      <c r="K5" s="160">
        <v>5348500</v>
      </c>
      <c r="L5" s="52"/>
      <c r="M5" s="51"/>
      <c r="N5" s="52"/>
      <c r="O5" s="52"/>
      <c r="P5" s="52"/>
      <c r="Q5" s="52"/>
    </row>
    <row r="6" spans="1:17" ht="51" customHeight="1" x14ac:dyDescent="0.25">
      <c r="A6" s="155" t="s">
        <v>11</v>
      </c>
      <c r="B6" s="156" t="s">
        <v>58</v>
      </c>
      <c r="C6" s="157" t="s">
        <v>192</v>
      </c>
      <c r="D6" s="161" t="s">
        <v>302</v>
      </c>
      <c r="E6" s="159"/>
      <c r="F6" s="162"/>
      <c r="G6" s="160"/>
      <c r="H6" s="160"/>
      <c r="I6" s="160"/>
      <c r="J6" s="160">
        <v>1</v>
      </c>
      <c r="K6" s="160">
        <v>40000</v>
      </c>
      <c r="L6" s="52"/>
      <c r="M6" s="52"/>
      <c r="N6" s="52"/>
      <c r="O6" s="52"/>
      <c r="P6" s="52"/>
      <c r="Q6" s="52"/>
    </row>
    <row r="7" spans="1:17" ht="51" customHeight="1" x14ac:dyDescent="0.25">
      <c r="A7" s="155" t="s">
        <v>11</v>
      </c>
      <c r="B7" s="161" t="s">
        <v>89</v>
      </c>
      <c r="C7" s="157" t="s">
        <v>219</v>
      </c>
      <c r="D7" s="161" t="s">
        <v>303</v>
      </c>
      <c r="E7" s="159"/>
      <c r="F7" s="162"/>
      <c r="G7" s="162"/>
      <c r="H7" s="162"/>
      <c r="I7" s="162"/>
      <c r="J7" s="162">
        <v>2</v>
      </c>
      <c r="K7" s="162">
        <v>150000</v>
      </c>
      <c r="L7" s="52"/>
      <c r="M7" s="52"/>
      <c r="N7" s="52"/>
      <c r="O7" s="52"/>
      <c r="P7" s="52"/>
      <c r="Q7" s="52"/>
    </row>
    <row r="8" spans="1:17" ht="51" hidden="1" customHeight="1" outlineLevel="1" x14ac:dyDescent="0.25">
      <c r="A8" s="163" t="s">
        <v>157</v>
      </c>
      <c r="B8" s="164"/>
      <c r="C8" s="173"/>
      <c r="D8" s="164"/>
      <c r="E8" s="165"/>
      <c r="F8" s="162">
        <v>31422.78</v>
      </c>
      <c r="G8" s="166"/>
      <c r="H8" s="166"/>
      <c r="I8" s="166"/>
      <c r="J8" s="166"/>
      <c r="K8" s="166">
        <f>SUM(K5:K7)</f>
        <v>5538500</v>
      </c>
      <c r="L8" s="52"/>
      <c r="M8" s="52"/>
      <c r="N8" s="52"/>
      <c r="O8" s="52"/>
      <c r="P8" s="52"/>
      <c r="Q8" s="52"/>
    </row>
    <row r="9" spans="1:17" ht="51" customHeight="1" collapsed="1" x14ac:dyDescent="0.25">
      <c r="A9" s="155" t="s">
        <v>9</v>
      </c>
      <c r="B9" s="155" t="s">
        <v>94</v>
      </c>
      <c r="C9" s="167" t="s">
        <v>95</v>
      </c>
      <c r="D9" s="155" t="s">
        <v>7</v>
      </c>
      <c r="E9" s="168"/>
      <c r="F9" s="162">
        <v>31422.78</v>
      </c>
      <c r="G9" s="162">
        <v>1</v>
      </c>
      <c r="H9" s="162">
        <v>1</v>
      </c>
      <c r="I9" s="162">
        <f>F9*G9*H9</f>
        <v>31422.78</v>
      </c>
      <c r="J9" s="162">
        <v>158</v>
      </c>
      <c r="K9" s="162">
        <f>I9*J9</f>
        <v>4964799.24</v>
      </c>
      <c r="L9" s="52"/>
      <c r="M9" s="52"/>
      <c r="N9" s="52"/>
      <c r="O9" s="52"/>
      <c r="P9" s="52"/>
      <c r="Q9" s="52"/>
    </row>
    <row r="10" spans="1:17" x14ac:dyDescent="0.25">
      <c r="A10" s="155"/>
      <c r="B10" s="155"/>
      <c r="C10" s="167"/>
      <c r="D10" s="155"/>
      <c r="E10" s="168"/>
      <c r="F10" s="162"/>
      <c r="G10" s="162"/>
      <c r="H10" s="162"/>
      <c r="I10" s="162"/>
      <c r="J10" s="162"/>
      <c r="K10" s="162"/>
      <c r="L10" s="52"/>
      <c r="M10" s="52"/>
      <c r="N10" s="52"/>
      <c r="O10" s="52"/>
      <c r="P10" s="52"/>
      <c r="Q10" s="52"/>
    </row>
    <row r="11" spans="1:17" ht="51" customHeight="1" x14ac:dyDescent="0.25">
      <c r="A11" s="155" t="s">
        <v>9</v>
      </c>
      <c r="B11" s="155" t="s">
        <v>87</v>
      </c>
      <c r="C11" s="174" t="s">
        <v>88</v>
      </c>
      <c r="D11" s="155"/>
      <c r="E11" s="168"/>
      <c r="F11" s="162">
        <v>1166666.7</v>
      </c>
      <c r="G11" s="162">
        <v>1</v>
      </c>
      <c r="H11" s="162">
        <v>1</v>
      </c>
      <c r="I11" s="162">
        <f>F11*G11*H11</f>
        <v>1166666.7</v>
      </c>
      <c r="J11" s="162">
        <v>3</v>
      </c>
      <c r="K11" s="162">
        <f>I11*J11</f>
        <v>3500000.0999999996</v>
      </c>
      <c r="L11" s="52"/>
      <c r="M11" s="52"/>
      <c r="N11" s="52"/>
      <c r="O11" s="52"/>
      <c r="P11" s="52"/>
      <c r="Q11" s="52"/>
    </row>
    <row r="12" spans="1:17" ht="51" customHeight="1" x14ac:dyDescent="0.25">
      <c r="A12" s="155" t="s">
        <v>9</v>
      </c>
      <c r="B12" s="161" t="s">
        <v>89</v>
      </c>
      <c r="C12" s="157" t="s">
        <v>220</v>
      </c>
      <c r="D12" s="161" t="s">
        <v>304</v>
      </c>
      <c r="E12" s="159"/>
      <c r="F12" s="162"/>
      <c r="G12" s="162"/>
      <c r="H12" s="162"/>
      <c r="I12" s="162"/>
      <c r="J12" s="162">
        <v>1</v>
      </c>
      <c r="K12" s="162">
        <v>2100000</v>
      </c>
      <c r="L12" s="52"/>
      <c r="M12" s="52"/>
      <c r="N12" s="52"/>
      <c r="O12" s="52"/>
      <c r="P12" s="52"/>
      <c r="Q12" s="52"/>
    </row>
    <row r="13" spans="1:17" ht="51" customHeight="1" x14ac:dyDescent="0.25">
      <c r="A13" s="155" t="s">
        <v>9</v>
      </c>
      <c r="B13" s="161" t="s">
        <v>89</v>
      </c>
      <c r="C13" s="157" t="s">
        <v>219</v>
      </c>
      <c r="D13" s="161" t="s">
        <v>303</v>
      </c>
      <c r="E13" s="159"/>
      <c r="F13" s="162"/>
      <c r="G13" s="162"/>
      <c r="H13" s="162"/>
      <c r="I13" s="162"/>
      <c r="J13" s="162">
        <v>2</v>
      </c>
      <c r="K13" s="162">
        <v>2785000</v>
      </c>
      <c r="L13" s="52"/>
      <c r="M13" s="52"/>
      <c r="N13" s="52"/>
      <c r="O13" s="52"/>
      <c r="P13" s="52"/>
      <c r="Q13" s="52"/>
    </row>
    <row r="14" spans="1:17" ht="51" hidden="1" customHeight="1" outlineLevel="1" x14ac:dyDescent="0.25">
      <c r="A14" s="163" t="s">
        <v>158</v>
      </c>
      <c r="B14" s="164"/>
      <c r="C14" s="173"/>
      <c r="D14" s="164"/>
      <c r="E14" s="165"/>
      <c r="F14" s="166"/>
      <c r="G14" s="166"/>
      <c r="H14" s="166"/>
      <c r="I14" s="166"/>
      <c r="J14" s="166"/>
      <c r="K14" s="166">
        <f>SUM(K9:K13)</f>
        <v>13349799.34</v>
      </c>
      <c r="L14" s="52"/>
      <c r="M14" s="52"/>
      <c r="N14" s="52"/>
      <c r="O14" s="52"/>
      <c r="P14" s="52"/>
      <c r="Q14" s="52"/>
    </row>
    <row r="15" spans="1:17" ht="51" customHeight="1" collapsed="1" x14ac:dyDescent="0.25">
      <c r="A15" s="155" t="s">
        <v>51</v>
      </c>
      <c r="B15" s="161" t="s">
        <v>46</v>
      </c>
      <c r="C15" s="157" t="s">
        <v>221</v>
      </c>
      <c r="D15" s="161" t="s">
        <v>50</v>
      </c>
      <c r="E15" s="155"/>
      <c r="F15" s="162">
        <v>4145.8</v>
      </c>
      <c r="G15" s="169">
        <v>1.28</v>
      </c>
      <c r="H15" s="162">
        <v>1</v>
      </c>
      <c r="I15" s="169">
        <f>F15*G15*H15</f>
        <v>5306.6240000000007</v>
      </c>
      <c r="J15" s="162">
        <v>719</v>
      </c>
      <c r="K15" s="162">
        <f>I15*J15</f>
        <v>3815462.6560000004</v>
      </c>
      <c r="L15" s="52"/>
      <c r="M15" s="52"/>
      <c r="N15" s="52"/>
      <c r="O15" s="52"/>
      <c r="P15" s="52"/>
      <c r="Q15" s="52"/>
    </row>
    <row r="16" spans="1:17" ht="51" customHeight="1" x14ac:dyDescent="0.25">
      <c r="A16" s="155" t="s">
        <v>51</v>
      </c>
      <c r="B16" s="161" t="s">
        <v>58</v>
      </c>
      <c r="C16" s="157" t="s">
        <v>193</v>
      </c>
      <c r="D16" s="161" t="s">
        <v>308</v>
      </c>
      <c r="E16" s="159"/>
      <c r="F16" s="162"/>
      <c r="G16" s="162"/>
      <c r="H16" s="162"/>
      <c r="I16" s="162"/>
      <c r="J16" s="162">
        <v>2</v>
      </c>
      <c r="K16" s="162">
        <v>110000</v>
      </c>
      <c r="L16" s="52"/>
      <c r="M16" s="52"/>
      <c r="N16" s="52"/>
      <c r="O16" s="52"/>
      <c r="P16" s="52"/>
      <c r="Q16" s="52"/>
    </row>
    <row r="17" spans="1:17" ht="51" customHeight="1" x14ac:dyDescent="0.25">
      <c r="A17" s="155" t="s">
        <v>51</v>
      </c>
      <c r="B17" s="161" t="s">
        <v>58</v>
      </c>
      <c r="C17" s="157" t="s">
        <v>192</v>
      </c>
      <c r="D17" s="161" t="s">
        <v>302</v>
      </c>
      <c r="E17" s="159"/>
      <c r="F17" s="162"/>
      <c r="G17" s="162"/>
      <c r="H17" s="162"/>
      <c r="I17" s="162"/>
      <c r="J17" s="162">
        <v>5</v>
      </c>
      <c r="K17" s="162">
        <v>687</v>
      </c>
      <c r="L17" s="52"/>
      <c r="M17" s="52"/>
      <c r="N17" s="52"/>
      <c r="O17" s="52"/>
      <c r="P17" s="52"/>
      <c r="Q17" s="52"/>
    </row>
    <row r="18" spans="1:17" ht="51" customHeight="1" x14ac:dyDescent="0.25">
      <c r="A18" s="155" t="s">
        <v>51</v>
      </c>
      <c r="B18" s="161" t="s">
        <v>89</v>
      </c>
      <c r="C18" s="157" t="s">
        <v>219</v>
      </c>
      <c r="D18" s="161" t="s">
        <v>303</v>
      </c>
      <c r="E18" s="159"/>
      <c r="F18" s="162"/>
      <c r="G18" s="162"/>
      <c r="H18" s="162"/>
      <c r="I18" s="162"/>
      <c r="J18" s="162">
        <v>1</v>
      </c>
      <c r="K18" s="162">
        <v>50000</v>
      </c>
      <c r="L18" s="52"/>
      <c r="M18" s="52"/>
      <c r="N18" s="52"/>
      <c r="O18" s="52"/>
      <c r="P18" s="52"/>
      <c r="Q18" s="52"/>
    </row>
    <row r="19" spans="1:17" ht="51" customHeight="1" x14ac:dyDescent="0.25">
      <c r="A19" s="155" t="s">
        <v>51</v>
      </c>
      <c r="B19" s="161" t="s">
        <v>12</v>
      </c>
      <c r="C19" s="157" t="s">
        <v>222</v>
      </c>
      <c r="D19" s="158" t="s">
        <v>293</v>
      </c>
      <c r="E19" s="159"/>
      <c r="F19" s="162"/>
      <c r="G19" s="162"/>
      <c r="H19" s="162"/>
      <c r="I19" s="162"/>
      <c r="J19" s="162">
        <v>1176</v>
      </c>
      <c r="K19" s="162">
        <v>3017600</v>
      </c>
      <c r="L19" s="52"/>
      <c r="M19" s="52"/>
      <c r="N19" s="52"/>
      <c r="O19" s="52"/>
      <c r="P19" s="52"/>
      <c r="Q19" s="52"/>
    </row>
    <row r="20" spans="1:17" ht="51" hidden="1" customHeight="1" outlineLevel="1" x14ac:dyDescent="0.25">
      <c r="A20" s="163" t="s">
        <v>159</v>
      </c>
      <c r="B20" s="170"/>
      <c r="C20" s="171"/>
      <c r="D20" s="170"/>
      <c r="E20" s="170"/>
      <c r="F20" s="166"/>
      <c r="G20" s="166"/>
      <c r="H20" s="166"/>
      <c r="I20" s="166"/>
      <c r="J20" s="166"/>
      <c r="K20" s="166">
        <f>SUM(K15:K19)</f>
        <v>6993749.6560000004</v>
      </c>
      <c r="L20" s="52"/>
      <c r="M20" s="52"/>
      <c r="N20" s="52"/>
      <c r="O20" s="52"/>
      <c r="P20" s="52"/>
      <c r="Q20" s="52"/>
    </row>
    <row r="21" spans="1:17" ht="51" customHeight="1" collapsed="1" x14ac:dyDescent="0.25">
      <c r="A21" s="172" t="s">
        <v>56</v>
      </c>
      <c r="B21" s="161" t="s">
        <v>46</v>
      </c>
      <c r="C21" s="157" t="s">
        <v>221</v>
      </c>
      <c r="D21" s="161" t="s">
        <v>50</v>
      </c>
      <c r="E21" s="155" t="s">
        <v>47</v>
      </c>
      <c r="F21" s="162">
        <v>4145.8</v>
      </c>
      <c r="G21" s="169">
        <v>2.66</v>
      </c>
      <c r="H21" s="162">
        <v>1</v>
      </c>
      <c r="I21" s="162">
        <f>F21*G21*H21</f>
        <v>11027.828000000001</v>
      </c>
      <c r="J21" s="162">
        <v>154</v>
      </c>
      <c r="K21" s="162">
        <f>I21*J21</f>
        <v>1698285.5120000001</v>
      </c>
      <c r="L21" s="52"/>
      <c r="M21" s="52"/>
      <c r="N21" s="52"/>
      <c r="O21" s="52"/>
      <c r="P21" s="52"/>
      <c r="Q21" s="52"/>
    </row>
    <row r="22" spans="1:17" ht="51" customHeight="1" x14ac:dyDescent="0.25">
      <c r="A22" s="172" t="s">
        <v>56</v>
      </c>
      <c r="B22" s="161" t="s">
        <v>58</v>
      </c>
      <c r="C22" s="157" t="s">
        <v>74</v>
      </c>
      <c r="D22" s="161" t="s">
        <v>308</v>
      </c>
      <c r="E22" s="159"/>
      <c r="F22" s="162"/>
      <c r="G22" s="162"/>
      <c r="H22" s="162"/>
      <c r="I22" s="162"/>
      <c r="J22" s="162">
        <v>1</v>
      </c>
      <c r="K22" s="162">
        <v>110000</v>
      </c>
      <c r="L22" s="52"/>
      <c r="M22" s="52"/>
      <c r="N22" s="52"/>
      <c r="O22" s="52"/>
      <c r="P22" s="52"/>
      <c r="Q22" s="52"/>
    </row>
    <row r="23" spans="1:17" ht="51" customHeight="1" x14ac:dyDescent="0.25">
      <c r="A23" s="172" t="s">
        <v>56</v>
      </c>
      <c r="B23" s="161" t="s">
        <v>58</v>
      </c>
      <c r="C23" s="157" t="s">
        <v>192</v>
      </c>
      <c r="D23" s="161" t="s">
        <v>302</v>
      </c>
      <c r="E23" s="159"/>
      <c r="F23" s="162"/>
      <c r="G23" s="162"/>
      <c r="H23" s="162"/>
      <c r="I23" s="162"/>
      <c r="J23" s="162">
        <v>1</v>
      </c>
      <c r="K23" s="162">
        <v>95000</v>
      </c>
      <c r="L23" s="52"/>
      <c r="M23" s="52"/>
      <c r="N23" s="52"/>
      <c r="O23" s="52"/>
      <c r="P23" s="52"/>
      <c r="Q23" s="52"/>
    </row>
    <row r="24" spans="1:17" ht="51" hidden="1" customHeight="1" outlineLevel="1" x14ac:dyDescent="0.25">
      <c r="A24" s="170" t="s">
        <v>56</v>
      </c>
      <c r="B24" s="163"/>
      <c r="C24" s="171"/>
      <c r="D24" s="163"/>
      <c r="E24" s="163"/>
      <c r="F24" s="166"/>
      <c r="G24" s="166"/>
      <c r="H24" s="166"/>
      <c r="I24" s="166"/>
      <c r="J24" s="166"/>
      <c r="K24" s="166">
        <f>SUM(K21:K23)</f>
        <v>1903285.5120000001</v>
      </c>
      <c r="L24" s="52"/>
      <c r="M24" s="52"/>
      <c r="N24" s="52"/>
      <c r="O24" s="52"/>
      <c r="P24" s="52"/>
      <c r="Q24" s="52"/>
    </row>
    <row r="25" spans="1:17" ht="51" customHeight="1" collapsed="1" x14ac:dyDescent="0.25">
      <c r="A25" s="155" t="s">
        <v>59</v>
      </c>
      <c r="B25" s="161" t="s">
        <v>46</v>
      </c>
      <c r="C25" s="157" t="s">
        <v>221</v>
      </c>
      <c r="D25" s="161" t="s">
        <v>50</v>
      </c>
      <c r="E25" s="155"/>
      <c r="F25" s="162">
        <v>4145.8</v>
      </c>
      <c r="G25" s="162">
        <v>1</v>
      </c>
      <c r="H25" s="162">
        <v>1</v>
      </c>
      <c r="I25" s="162">
        <f>F25*G25*H25</f>
        <v>4145.8</v>
      </c>
      <c r="J25" s="162">
        <v>144</v>
      </c>
      <c r="K25" s="162">
        <f>I25*J25</f>
        <v>596995.20000000007</v>
      </c>
      <c r="L25" s="52"/>
      <c r="M25" s="52"/>
      <c r="N25" s="52"/>
      <c r="O25" s="52"/>
      <c r="P25" s="52"/>
      <c r="Q25" s="52"/>
    </row>
    <row r="26" spans="1:17" ht="51" customHeight="1" x14ac:dyDescent="0.25">
      <c r="A26" s="155" t="s">
        <v>59</v>
      </c>
      <c r="B26" s="161" t="s">
        <v>58</v>
      </c>
      <c r="C26" s="157" t="s">
        <v>223</v>
      </c>
      <c r="D26" s="161" t="s">
        <v>308</v>
      </c>
      <c r="E26" s="159"/>
      <c r="F26" s="162"/>
      <c r="G26" s="162"/>
      <c r="H26" s="162"/>
      <c r="I26" s="162"/>
      <c r="J26" s="162">
        <v>1</v>
      </c>
      <c r="K26" s="162">
        <v>80000</v>
      </c>
      <c r="L26" s="52"/>
      <c r="M26" s="52"/>
      <c r="N26" s="52"/>
      <c r="O26" s="52"/>
      <c r="P26" s="52"/>
      <c r="Q26" s="52"/>
    </row>
    <row r="27" spans="1:17" ht="51" hidden="1" customHeight="1" outlineLevel="1" x14ac:dyDescent="0.25">
      <c r="A27" s="163" t="s">
        <v>160</v>
      </c>
      <c r="B27" s="163"/>
      <c r="C27" s="171"/>
      <c r="D27" s="163"/>
      <c r="E27" s="163"/>
      <c r="F27" s="166"/>
      <c r="G27" s="166"/>
      <c r="H27" s="166"/>
      <c r="I27" s="166"/>
      <c r="J27" s="166"/>
      <c r="K27" s="166">
        <f>SUM(K25:K26)</f>
        <v>676995.20000000007</v>
      </c>
      <c r="L27" s="52"/>
      <c r="M27" s="52"/>
      <c r="N27" s="52"/>
      <c r="O27" s="52"/>
      <c r="P27" s="52"/>
      <c r="Q27" s="52"/>
    </row>
    <row r="28" spans="1:17" ht="51" customHeight="1" collapsed="1" x14ac:dyDescent="0.25">
      <c r="A28" s="155" t="s">
        <v>62</v>
      </c>
      <c r="B28" s="161" t="s">
        <v>46</v>
      </c>
      <c r="C28" s="157" t="s">
        <v>221</v>
      </c>
      <c r="D28" s="161" t="s">
        <v>50</v>
      </c>
      <c r="E28" s="155" t="s">
        <v>47</v>
      </c>
      <c r="F28" s="162">
        <v>4145.8</v>
      </c>
      <c r="G28" s="162">
        <v>1</v>
      </c>
      <c r="H28" s="162">
        <v>6.86</v>
      </c>
      <c r="I28" s="162">
        <f>F28*G28*H28</f>
        <v>28440.188000000002</v>
      </c>
      <c r="J28" s="162">
        <v>35</v>
      </c>
      <c r="K28" s="162">
        <f>I28*J28</f>
        <v>995406.58000000007</v>
      </c>
      <c r="L28" s="52"/>
      <c r="M28" s="52"/>
      <c r="N28" s="52"/>
      <c r="O28" s="52"/>
      <c r="P28" s="52"/>
      <c r="Q28" s="52"/>
    </row>
    <row r="29" spans="1:17" ht="51" customHeight="1" x14ac:dyDescent="0.25">
      <c r="A29" s="155" t="s">
        <v>62</v>
      </c>
      <c r="B29" s="161" t="s">
        <v>58</v>
      </c>
      <c r="C29" s="157" t="s">
        <v>192</v>
      </c>
      <c r="D29" s="161" t="s">
        <v>302</v>
      </c>
      <c r="E29" s="159"/>
      <c r="F29" s="162"/>
      <c r="G29" s="162"/>
      <c r="H29" s="162"/>
      <c r="I29" s="162"/>
      <c r="J29" s="162">
        <v>5</v>
      </c>
      <c r="K29" s="162">
        <v>375000</v>
      </c>
      <c r="L29" s="52"/>
      <c r="M29" s="52"/>
      <c r="N29" s="52"/>
      <c r="O29" s="52"/>
      <c r="P29" s="52"/>
      <c r="Q29" s="52"/>
    </row>
    <row r="30" spans="1:17" ht="51" hidden="1" customHeight="1" outlineLevel="1" x14ac:dyDescent="0.25">
      <c r="A30" s="163" t="s">
        <v>161</v>
      </c>
      <c r="B30" s="164"/>
      <c r="C30" s="173"/>
      <c r="D30" s="164"/>
      <c r="E30" s="165"/>
      <c r="F30" s="166"/>
      <c r="G30" s="166"/>
      <c r="H30" s="166"/>
      <c r="I30" s="166"/>
      <c r="J30" s="166"/>
      <c r="K30" s="166">
        <f>SUM(K28:K29)</f>
        <v>1370406.58</v>
      </c>
      <c r="L30" s="52"/>
      <c r="M30" s="52"/>
      <c r="N30" s="52"/>
      <c r="O30" s="52"/>
      <c r="P30" s="52"/>
      <c r="Q30" s="52"/>
    </row>
    <row r="31" spans="1:17" ht="51" customHeight="1" collapsed="1" x14ac:dyDescent="0.25">
      <c r="A31" s="155" t="s">
        <v>80</v>
      </c>
      <c r="B31" s="174" t="s">
        <v>12</v>
      </c>
      <c r="C31" s="175" t="s">
        <v>190</v>
      </c>
      <c r="D31" s="155" t="s">
        <v>293</v>
      </c>
      <c r="E31" s="155"/>
      <c r="F31" s="162"/>
      <c r="G31" s="162"/>
      <c r="H31" s="162"/>
      <c r="I31" s="162"/>
      <c r="J31" s="162">
        <v>2500</v>
      </c>
      <c r="K31" s="162">
        <v>15327000</v>
      </c>
      <c r="L31" s="53"/>
      <c r="M31" s="52"/>
      <c r="N31" s="52"/>
      <c r="O31" s="53"/>
      <c r="P31" s="53"/>
      <c r="Q31" s="53"/>
    </row>
    <row r="32" spans="1:17" ht="51" customHeight="1" x14ac:dyDescent="0.25">
      <c r="A32" s="155" t="s">
        <v>80</v>
      </c>
      <c r="B32" s="174" t="s">
        <v>10</v>
      </c>
      <c r="C32" s="174" t="s">
        <v>191</v>
      </c>
      <c r="D32" s="176"/>
      <c r="E32" s="176"/>
      <c r="F32" s="162"/>
      <c r="G32" s="162"/>
      <c r="H32" s="162"/>
      <c r="I32" s="162"/>
      <c r="J32" s="162">
        <v>111</v>
      </c>
      <c r="K32" s="162">
        <v>24984600</v>
      </c>
      <c r="L32" s="52"/>
      <c r="M32" s="52"/>
      <c r="N32" s="52"/>
      <c r="O32" s="52"/>
      <c r="P32" s="52"/>
      <c r="Q32" s="52"/>
    </row>
    <row r="33" spans="1:17" ht="51" customHeight="1" x14ac:dyDescent="0.25">
      <c r="A33" s="155" t="s">
        <v>80</v>
      </c>
      <c r="B33" s="161" t="s">
        <v>58</v>
      </c>
      <c r="C33" s="157" t="s">
        <v>192</v>
      </c>
      <c r="D33" s="161" t="s">
        <v>302</v>
      </c>
      <c r="E33" s="159"/>
      <c r="F33" s="162"/>
      <c r="G33" s="162"/>
      <c r="H33" s="162"/>
      <c r="I33" s="162"/>
      <c r="J33" s="162">
        <v>2</v>
      </c>
      <c r="K33" s="162">
        <v>140000</v>
      </c>
      <c r="L33" s="52"/>
      <c r="M33" s="52"/>
      <c r="N33" s="52"/>
      <c r="O33" s="52"/>
      <c r="P33" s="52"/>
      <c r="Q33" s="52"/>
    </row>
    <row r="34" spans="1:17" ht="51" customHeight="1" x14ac:dyDescent="0.25">
      <c r="A34" s="155" t="s">
        <v>80</v>
      </c>
      <c r="B34" s="161" t="s">
        <v>89</v>
      </c>
      <c r="C34" s="157" t="s">
        <v>219</v>
      </c>
      <c r="D34" s="161" t="s">
        <v>303</v>
      </c>
      <c r="E34" s="159"/>
      <c r="F34" s="162"/>
      <c r="G34" s="162"/>
      <c r="H34" s="162"/>
      <c r="I34" s="162"/>
      <c r="J34" s="162">
        <v>3</v>
      </c>
      <c r="K34" s="162">
        <v>375000</v>
      </c>
      <c r="L34" s="52"/>
      <c r="M34" s="52"/>
      <c r="N34" s="52"/>
      <c r="O34" s="52"/>
      <c r="P34" s="52"/>
      <c r="Q34" s="52"/>
    </row>
    <row r="35" spans="1:17" ht="51" hidden="1" customHeight="1" outlineLevel="1" x14ac:dyDescent="0.25">
      <c r="A35" s="147" t="s">
        <v>162</v>
      </c>
      <c r="B35" s="149"/>
      <c r="C35" s="150"/>
      <c r="D35" s="149"/>
      <c r="E35" s="149"/>
      <c r="F35" s="148"/>
      <c r="G35" s="148"/>
      <c r="H35" s="148"/>
      <c r="I35" s="148"/>
      <c r="J35" s="148"/>
      <c r="K35" s="148">
        <f>SUM(K31:K34)</f>
        <v>40826600</v>
      </c>
      <c r="L35" s="52"/>
      <c r="M35" s="52"/>
      <c r="N35" s="52"/>
      <c r="O35" s="52"/>
      <c r="P35" s="52"/>
      <c r="Q35" s="52"/>
    </row>
    <row r="36" spans="1:17" collapsed="1" x14ac:dyDescent="0.25">
      <c r="K36" s="48"/>
      <c r="L36" s="55"/>
      <c r="M36" s="54"/>
      <c r="N36" s="54"/>
      <c r="O36" s="55"/>
      <c r="P36" s="55"/>
      <c r="Q36" s="55"/>
    </row>
  </sheetData>
  <mergeCells count="2">
    <mergeCell ref="H1:K1"/>
    <mergeCell ref="A2:K2"/>
  </mergeCells>
  <pageMargins left="1.5748031496062993" right="0.31496062992125984" top="0.55118110236220474" bottom="0.55118110236220474" header="0.11811023622047245" footer="0.11811023622047245"/>
  <pageSetup paperSize="8" scale="46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topLeftCell="A16" workbookViewId="0">
      <selection activeCell="C16" sqref="C16"/>
    </sheetView>
  </sheetViews>
  <sheetFormatPr defaultRowHeight="15" outlineLevelRow="1" outlineLevelCol="1" x14ac:dyDescent="0.25"/>
  <cols>
    <col min="1" max="1" width="27.140625" customWidth="1"/>
    <col min="2" max="2" width="25" customWidth="1"/>
    <col min="3" max="3" width="21.5703125" customWidth="1"/>
    <col min="4" max="4" width="25.28515625" customWidth="1"/>
    <col min="5" max="5" width="16.5703125" customWidth="1"/>
    <col min="6" max="6" width="16.7109375" customWidth="1"/>
    <col min="7" max="7" width="12.7109375" bestFit="1" customWidth="1"/>
    <col min="8" max="8" width="12.140625" customWidth="1" outlineLevel="1"/>
    <col min="9" max="9" width="18" bestFit="1" customWidth="1"/>
    <col min="10" max="10" width="20.85546875" customWidth="1"/>
    <col min="11" max="11" width="21.7109375" customWidth="1"/>
    <col min="12" max="12" width="22.42578125" customWidth="1"/>
    <col min="13" max="13" width="16.42578125" customWidth="1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A2" s="203" t="s">
        <v>145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 t="s">
        <v>277</v>
      </c>
    </row>
    <row r="4" spans="1:13" ht="91.5" x14ac:dyDescent="0.25">
      <c r="A4" s="112" t="s">
        <v>5</v>
      </c>
      <c r="B4" s="112" t="s">
        <v>275</v>
      </c>
      <c r="C4" s="111" t="s">
        <v>276</v>
      </c>
      <c r="D4" s="111" t="s">
        <v>1</v>
      </c>
      <c r="E4" s="111" t="s">
        <v>2</v>
      </c>
      <c r="F4" s="112" t="s">
        <v>177</v>
      </c>
      <c r="G4" s="112" t="s">
        <v>178</v>
      </c>
      <c r="H4" s="112" t="s">
        <v>179</v>
      </c>
      <c r="I4" s="112" t="s">
        <v>180</v>
      </c>
      <c r="J4" s="112" t="s">
        <v>181</v>
      </c>
      <c r="K4" s="112" t="s">
        <v>182</v>
      </c>
      <c r="L4" s="112" t="s">
        <v>183</v>
      </c>
      <c r="M4" s="112" t="s">
        <v>6</v>
      </c>
    </row>
    <row r="5" spans="1:13" ht="67.5" x14ac:dyDescent="0.25">
      <c r="A5" s="22" t="s">
        <v>51</v>
      </c>
      <c r="B5" s="27" t="s">
        <v>305</v>
      </c>
      <c r="C5" s="22" t="s">
        <v>196</v>
      </c>
      <c r="D5" s="22" t="s">
        <v>200</v>
      </c>
      <c r="E5" s="22" t="s">
        <v>47</v>
      </c>
      <c r="F5" s="47">
        <f>'Приложение 3'!AV7</f>
        <v>11199.727760000002</v>
      </c>
      <c r="G5" s="71">
        <f>'Приложение 3'!AW7</f>
        <v>84</v>
      </c>
      <c r="H5" s="112"/>
      <c r="I5" s="112"/>
      <c r="J5" s="112"/>
      <c r="K5" s="112"/>
      <c r="L5" s="112"/>
      <c r="M5" s="77">
        <f t="shared" ref="M5:M27" si="0">F5*G5+H5*I5-J5*G5+K5+L5</f>
        <v>940777.13184000016</v>
      </c>
    </row>
    <row r="6" spans="1:13" ht="67.5" x14ac:dyDescent="0.25">
      <c r="A6" s="22" t="s">
        <v>51</v>
      </c>
      <c r="B6" s="27" t="s">
        <v>305</v>
      </c>
      <c r="C6" s="22" t="s">
        <v>196</v>
      </c>
      <c r="D6" s="22" t="s">
        <v>200</v>
      </c>
      <c r="E6" s="22" t="s">
        <v>47</v>
      </c>
      <c r="F6" s="47">
        <f>'Приложение 3'!AV8</f>
        <v>12987.06926</v>
      </c>
      <c r="G6" s="71">
        <f>'Приложение 3'!AW8</f>
        <v>108</v>
      </c>
      <c r="H6" s="112"/>
      <c r="I6" s="112"/>
      <c r="J6" s="112"/>
      <c r="K6" s="112"/>
      <c r="L6" s="112"/>
      <c r="M6" s="77">
        <f t="shared" si="0"/>
        <v>1402603.4800800001</v>
      </c>
    </row>
    <row r="7" spans="1:13" ht="67.5" x14ac:dyDescent="0.25">
      <c r="A7" s="22" t="s">
        <v>51</v>
      </c>
      <c r="B7" s="27" t="s">
        <v>305</v>
      </c>
      <c r="C7" s="22" t="s">
        <v>196</v>
      </c>
      <c r="D7" s="22" t="s">
        <v>200</v>
      </c>
      <c r="E7" s="22" t="s">
        <v>47</v>
      </c>
      <c r="F7" s="47">
        <f>'Приложение 3'!AV9</f>
        <v>11614.131953</v>
      </c>
      <c r="G7" s="71">
        <f>'Приложение 3'!AW9</f>
        <v>118</v>
      </c>
      <c r="H7" s="112"/>
      <c r="I7" s="112"/>
      <c r="J7" s="112"/>
      <c r="K7" s="112"/>
      <c r="L7" s="112"/>
      <c r="M7" s="77">
        <f t="shared" si="0"/>
        <v>1370467.570454</v>
      </c>
    </row>
    <row r="8" spans="1:13" ht="67.5" x14ac:dyDescent="0.25">
      <c r="A8" s="22" t="s">
        <v>51</v>
      </c>
      <c r="B8" s="27" t="s">
        <v>305</v>
      </c>
      <c r="C8" s="22" t="s">
        <v>197</v>
      </c>
      <c r="D8" s="22" t="s">
        <v>199</v>
      </c>
      <c r="E8" s="22" t="s">
        <v>47</v>
      </c>
      <c r="F8" s="47">
        <f>'Приложение 3'!AV10</f>
        <v>11199.727760000002</v>
      </c>
      <c r="G8" s="71">
        <f>'Приложение 3'!AW10</f>
        <v>256</v>
      </c>
      <c r="H8" s="112"/>
      <c r="I8" s="112"/>
      <c r="J8" s="112"/>
      <c r="K8" s="112"/>
      <c r="L8" s="112"/>
      <c r="M8" s="77">
        <f t="shared" si="0"/>
        <v>2867130.3065600004</v>
      </c>
    </row>
    <row r="9" spans="1:13" ht="67.5" x14ac:dyDescent="0.25">
      <c r="A9" s="22" t="s">
        <v>51</v>
      </c>
      <c r="B9" s="27" t="s">
        <v>305</v>
      </c>
      <c r="C9" s="22" t="s">
        <v>197</v>
      </c>
      <c r="D9" s="22" t="s">
        <v>199</v>
      </c>
      <c r="E9" s="22" t="s">
        <v>47</v>
      </c>
      <c r="F9" s="47">
        <f>'Приложение 3'!AV11</f>
        <v>12987.06926</v>
      </c>
      <c r="G9" s="71">
        <f>'Приложение 3'!AW11</f>
        <v>377</v>
      </c>
      <c r="H9" s="112"/>
      <c r="I9" s="112"/>
      <c r="J9" s="112"/>
      <c r="K9" s="112"/>
      <c r="L9" s="112"/>
      <c r="M9" s="77">
        <f t="shared" si="0"/>
        <v>4896125.1110199997</v>
      </c>
    </row>
    <row r="10" spans="1:13" ht="67.5" x14ac:dyDescent="0.25">
      <c r="A10" s="22" t="s">
        <v>51</v>
      </c>
      <c r="B10" s="27" t="s">
        <v>305</v>
      </c>
      <c r="C10" s="22" t="s">
        <v>197</v>
      </c>
      <c r="D10" s="22" t="s">
        <v>199</v>
      </c>
      <c r="E10" s="22" t="s">
        <v>47</v>
      </c>
      <c r="F10" s="47">
        <f>'Приложение 3'!AV12</f>
        <v>11614.131953</v>
      </c>
      <c r="G10" s="71">
        <f>'Приложение 3'!AW12</f>
        <v>393</v>
      </c>
      <c r="H10" s="112"/>
      <c r="I10" s="112"/>
      <c r="J10" s="112"/>
      <c r="K10" s="112"/>
      <c r="L10" s="112"/>
      <c r="M10" s="77">
        <f t="shared" si="0"/>
        <v>4564353.8575290004</v>
      </c>
    </row>
    <row r="11" spans="1:13" ht="78.75" x14ac:dyDescent="0.25">
      <c r="A11" s="22" t="s">
        <v>51</v>
      </c>
      <c r="B11" s="27" t="s">
        <v>305</v>
      </c>
      <c r="C11" s="22" t="s">
        <v>201</v>
      </c>
      <c r="D11" s="22" t="s">
        <v>198</v>
      </c>
      <c r="E11" s="22" t="s">
        <v>47</v>
      </c>
      <c r="F11" s="47">
        <f>'Приложение 3'!AV13</f>
        <v>11199.727760000002</v>
      </c>
      <c r="G11" s="71">
        <f>'Приложение 3'!AW13</f>
        <v>8</v>
      </c>
      <c r="H11" s="112"/>
      <c r="I11" s="112"/>
      <c r="J11" s="112"/>
      <c r="K11" s="112"/>
      <c r="L11" s="112"/>
      <c r="M11" s="77">
        <f t="shared" si="0"/>
        <v>89597.822080000013</v>
      </c>
    </row>
    <row r="12" spans="1:13" ht="78.75" x14ac:dyDescent="0.25">
      <c r="A12" s="22" t="s">
        <v>51</v>
      </c>
      <c r="B12" s="27" t="s">
        <v>305</v>
      </c>
      <c r="C12" s="22" t="s">
        <v>201</v>
      </c>
      <c r="D12" s="22" t="s">
        <v>198</v>
      </c>
      <c r="E12" s="22" t="s">
        <v>47</v>
      </c>
      <c r="F12" s="47">
        <f>'Приложение 3'!AV14</f>
        <v>11614.131953</v>
      </c>
      <c r="G12" s="71">
        <f>'Приложение 3'!AW14</f>
        <v>14</v>
      </c>
      <c r="H12" s="112"/>
      <c r="I12" s="112"/>
      <c r="J12" s="112"/>
      <c r="K12" s="112"/>
      <c r="L12" s="112"/>
      <c r="M12" s="77">
        <f t="shared" si="0"/>
        <v>162597.84734199999</v>
      </c>
    </row>
    <row r="13" spans="1:13" ht="78.75" x14ac:dyDescent="0.25">
      <c r="A13" s="22" t="s">
        <v>51</v>
      </c>
      <c r="B13" s="27" t="s">
        <v>305</v>
      </c>
      <c r="C13" s="22" t="s">
        <v>202</v>
      </c>
      <c r="D13" s="22" t="s">
        <v>213</v>
      </c>
      <c r="E13" s="22" t="s">
        <v>47</v>
      </c>
      <c r="F13" s="47">
        <f>'Приложение 3'!AV15</f>
        <v>11199.727760000002</v>
      </c>
      <c r="G13" s="71">
        <f>'Приложение 3'!AW15</f>
        <v>152</v>
      </c>
      <c r="H13" s="112"/>
      <c r="I13" s="112"/>
      <c r="J13" s="112"/>
      <c r="K13" s="112"/>
      <c r="L13" s="112"/>
      <c r="M13" s="77">
        <f t="shared" si="0"/>
        <v>1702358.6195200002</v>
      </c>
    </row>
    <row r="14" spans="1:13" ht="78.75" x14ac:dyDescent="0.25">
      <c r="A14" s="22" t="s">
        <v>51</v>
      </c>
      <c r="B14" s="27" t="s">
        <v>305</v>
      </c>
      <c r="C14" s="22" t="s">
        <v>202</v>
      </c>
      <c r="D14" s="22" t="s">
        <v>213</v>
      </c>
      <c r="E14" s="22" t="s">
        <v>47</v>
      </c>
      <c r="F14" s="47">
        <f>'Приложение 3'!AV16</f>
        <v>12987.06926</v>
      </c>
      <c r="G14" s="71">
        <f>'Приложение 3'!AW16</f>
        <v>114</v>
      </c>
      <c r="H14" s="112"/>
      <c r="I14" s="112"/>
      <c r="J14" s="112"/>
      <c r="K14" s="112"/>
      <c r="L14" s="112"/>
      <c r="M14" s="77">
        <f t="shared" si="0"/>
        <v>1480525.89564</v>
      </c>
    </row>
    <row r="15" spans="1:13" ht="78.75" x14ac:dyDescent="0.25">
      <c r="A15" s="22" t="s">
        <v>51</v>
      </c>
      <c r="B15" s="27" t="s">
        <v>305</v>
      </c>
      <c r="C15" s="22" t="s">
        <v>202</v>
      </c>
      <c r="D15" s="22" t="s">
        <v>213</v>
      </c>
      <c r="E15" s="22" t="s">
        <v>47</v>
      </c>
      <c r="F15" s="47">
        <f>'Приложение 3'!AV17</f>
        <v>11614.131953</v>
      </c>
      <c r="G15" s="71">
        <f>'Приложение 3'!AW17</f>
        <v>133</v>
      </c>
      <c r="H15" s="112"/>
      <c r="I15" s="112"/>
      <c r="J15" s="112"/>
      <c r="K15" s="112"/>
      <c r="L15" s="112"/>
      <c r="M15" s="77">
        <f t="shared" si="0"/>
        <v>1544679.549749</v>
      </c>
    </row>
    <row r="16" spans="1:13" ht="90" x14ac:dyDescent="0.25">
      <c r="A16" s="22" t="s">
        <v>51</v>
      </c>
      <c r="B16" s="27" t="s">
        <v>305</v>
      </c>
      <c r="C16" s="22" t="s">
        <v>204</v>
      </c>
      <c r="D16" s="22" t="s">
        <v>203</v>
      </c>
      <c r="E16" s="22" t="s">
        <v>47</v>
      </c>
      <c r="F16" s="47">
        <f>'Приложение 3'!AV18</f>
        <v>11614.131953</v>
      </c>
      <c r="G16" s="71">
        <f>'Приложение 3'!AW18</f>
        <v>54</v>
      </c>
      <c r="H16" s="112"/>
      <c r="I16" s="112"/>
      <c r="J16" s="112"/>
      <c r="K16" s="112"/>
      <c r="L16" s="112"/>
      <c r="M16" s="77">
        <f t="shared" si="0"/>
        <v>627163.12546200003</v>
      </c>
    </row>
    <row r="17" spans="1:13" ht="78.75" x14ac:dyDescent="0.25">
      <c r="A17" s="22" t="s">
        <v>51</v>
      </c>
      <c r="B17" s="27" t="s">
        <v>305</v>
      </c>
      <c r="C17" s="22" t="s">
        <v>319</v>
      </c>
      <c r="D17" s="22" t="s">
        <v>205</v>
      </c>
      <c r="E17" s="22" t="s">
        <v>47</v>
      </c>
      <c r="F17" s="47">
        <f>'Приложение 3'!AV19</f>
        <v>11199.727760000002</v>
      </c>
      <c r="G17" s="71">
        <f>'Приложение 3'!AW19</f>
        <v>48</v>
      </c>
      <c r="H17" s="112"/>
      <c r="I17" s="112"/>
      <c r="J17" s="112"/>
      <c r="K17" s="112"/>
      <c r="L17" s="112"/>
      <c r="M17" s="77">
        <f t="shared" si="0"/>
        <v>537586.93248000008</v>
      </c>
    </row>
    <row r="18" spans="1:13" ht="67.5" x14ac:dyDescent="0.25">
      <c r="A18" s="22" t="s">
        <v>51</v>
      </c>
      <c r="B18" s="27" t="s">
        <v>305</v>
      </c>
      <c r="C18" s="22" t="s">
        <v>195</v>
      </c>
      <c r="D18" s="22" t="s">
        <v>206</v>
      </c>
      <c r="E18" s="22" t="s">
        <v>47</v>
      </c>
      <c r="F18" s="47">
        <f>'Приложение 3'!AV20</f>
        <v>18360.80272</v>
      </c>
      <c r="G18" s="71">
        <f>'Приложение 3'!AW20</f>
        <v>62</v>
      </c>
      <c r="H18" s="112"/>
      <c r="I18" s="112"/>
      <c r="J18" s="112"/>
      <c r="K18" s="112"/>
      <c r="L18" s="112"/>
      <c r="M18" s="77">
        <f t="shared" si="0"/>
        <v>1138369.7686399999</v>
      </c>
    </row>
    <row r="19" spans="1:13" ht="67.5" x14ac:dyDescent="0.25">
      <c r="A19" s="22" t="s">
        <v>51</v>
      </c>
      <c r="B19" s="27" t="s">
        <v>305</v>
      </c>
      <c r="C19" s="22" t="s">
        <v>195</v>
      </c>
      <c r="D19" s="22" t="s">
        <v>206</v>
      </c>
      <c r="E19" s="22" t="s">
        <v>47</v>
      </c>
      <c r="F19" s="47">
        <f>'Приложение 3'!AV21</f>
        <v>21935.451219999999</v>
      </c>
      <c r="G19" s="71">
        <f>'Приложение 3'!AW21</f>
        <v>24</v>
      </c>
      <c r="H19" s="112"/>
      <c r="I19" s="112"/>
      <c r="J19" s="112"/>
      <c r="K19" s="112"/>
      <c r="L19" s="112"/>
      <c r="M19" s="77">
        <f t="shared" si="0"/>
        <v>526450.82927999995</v>
      </c>
    </row>
    <row r="20" spans="1:13" ht="67.5" x14ac:dyDescent="0.25">
      <c r="A20" s="22" t="s">
        <v>51</v>
      </c>
      <c r="B20" s="27" t="s">
        <v>305</v>
      </c>
      <c r="C20" s="22" t="s">
        <v>195</v>
      </c>
      <c r="D20" s="22" t="s">
        <v>206</v>
      </c>
      <c r="E20" s="22" t="s">
        <v>47</v>
      </c>
      <c r="F20" s="47">
        <f>'Приложение 3'!AV22</f>
        <v>19189.603106999999</v>
      </c>
      <c r="G20" s="71">
        <f>'Приложение 3'!AW22</f>
        <v>90</v>
      </c>
      <c r="H20" s="112"/>
      <c r="I20" s="112"/>
      <c r="J20" s="112"/>
      <c r="K20" s="112"/>
      <c r="L20" s="112"/>
      <c r="M20" s="77">
        <f t="shared" si="0"/>
        <v>1727064.27963</v>
      </c>
    </row>
    <row r="21" spans="1:13" ht="67.5" x14ac:dyDescent="0.25">
      <c r="A21" s="22" t="s">
        <v>51</v>
      </c>
      <c r="B21" s="27" t="s">
        <v>305</v>
      </c>
      <c r="C21" s="22" t="s">
        <v>208</v>
      </c>
      <c r="D21" s="22" t="s">
        <v>207</v>
      </c>
      <c r="E21" s="22" t="s">
        <v>47</v>
      </c>
      <c r="F21" s="47">
        <f>'Приложение 3'!AV23</f>
        <v>18360.80272</v>
      </c>
      <c r="G21" s="71">
        <f>'Приложение 3'!AW23</f>
        <v>155</v>
      </c>
      <c r="H21" s="112"/>
      <c r="I21" s="112"/>
      <c r="J21" s="112"/>
      <c r="K21" s="112"/>
      <c r="L21" s="112"/>
      <c r="M21" s="77">
        <f t="shared" si="0"/>
        <v>2845924.4216</v>
      </c>
    </row>
    <row r="22" spans="1:13" ht="67.5" x14ac:dyDescent="0.25">
      <c r="A22" s="22" t="s">
        <v>51</v>
      </c>
      <c r="B22" s="27" t="s">
        <v>305</v>
      </c>
      <c r="C22" s="22" t="s">
        <v>208</v>
      </c>
      <c r="D22" s="22" t="s">
        <v>207</v>
      </c>
      <c r="E22" s="22" t="s">
        <v>47</v>
      </c>
      <c r="F22" s="47">
        <f>'Приложение 3'!AV24</f>
        <v>21935.451219999999</v>
      </c>
      <c r="G22" s="71">
        <f>'Приложение 3'!AW24</f>
        <v>79</v>
      </c>
      <c r="H22" s="112"/>
      <c r="I22" s="112"/>
      <c r="J22" s="112"/>
      <c r="K22" s="112"/>
      <c r="L22" s="112"/>
      <c r="M22" s="77">
        <f t="shared" si="0"/>
        <v>1732900.6463799998</v>
      </c>
    </row>
    <row r="23" spans="1:13" ht="67.5" x14ac:dyDescent="0.25">
      <c r="A23" s="22" t="s">
        <v>51</v>
      </c>
      <c r="B23" s="27" t="s">
        <v>305</v>
      </c>
      <c r="C23" s="22" t="s">
        <v>208</v>
      </c>
      <c r="D23" s="22" t="s">
        <v>207</v>
      </c>
      <c r="E23" s="22" t="s">
        <v>47</v>
      </c>
      <c r="F23" s="47">
        <f>'Приложение 3'!AV25</f>
        <v>19189.603106999999</v>
      </c>
      <c r="G23" s="71">
        <f>'Приложение 3'!AW25</f>
        <v>250</v>
      </c>
      <c r="H23" s="112"/>
      <c r="I23" s="112"/>
      <c r="J23" s="112"/>
      <c r="K23" s="112"/>
      <c r="L23" s="112"/>
      <c r="M23" s="77">
        <f t="shared" si="0"/>
        <v>4797400.7767500002</v>
      </c>
    </row>
    <row r="24" spans="1:13" ht="78.75" x14ac:dyDescent="0.25">
      <c r="A24" s="22" t="s">
        <v>51</v>
      </c>
      <c r="B24" s="27" t="s">
        <v>305</v>
      </c>
      <c r="C24" s="22" t="s">
        <v>210</v>
      </c>
      <c r="D24" s="22" t="s">
        <v>209</v>
      </c>
      <c r="E24" s="22" t="s">
        <v>47</v>
      </c>
      <c r="F24" s="47">
        <f>'Приложение 3'!AV26</f>
        <v>19189.603106999999</v>
      </c>
      <c r="G24" s="71">
        <f>'Приложение 3'!AW26</f>
        <v>24</v>
      </c>
      <c r="H24" s="112"/>
      <c r="I24" s="112"/>
      <c r="J24" s="112"/>
      <c r="K24" s="112"/>
      <c r="L24" s="112"/>
      <c r="M24" s="77">
        <f t="shared" si="0"/>
        <v>460550.47456799995</v>
      </c>
    </row>
    <row r="25" spans="1:13" ht="78.75" x14ac:dyDescent="0.25">
      <c r="A25" s="22" t="s">
        <v>51</v>
      </c>
      <c r="B25" s="27" t="s">
        <v>305</v>
      </c>
      <c r="C25" s="22" t="s">
        <v>212</v>
      </c>
      <c r="D25" s="22" t="s">
        <v>211</v>
      </c>
      <c r="E25" s="22" t="s">
        <v>47</v>
      </c>
      <c r="F25" s="47">
        <f>'Приложение 3'!AV27</f>
        <v>18360.80272</v>
      </c>
      <c r="G25" s="71">
        <f>'Приложение 3'!AW27</f>
        <v>50</v>
      </c>
      <c r="H25" s="112"/>
      <c r="I25" s="112"/>
      <c r="J25" s="112"/>
      <c r="K25" s="112"/>
      <c r="L25" s="112"/>
      <c r="M25" s="77">
        <f t="shared" si="0"/>
        <v>918040.13599999994</v>
      </c>
    </row>
    <row r="26" spans="1:13" ht="78.75" x14ac:dyDescent="0.25">
      <c r="A26" s="22" t="s">
        <v>51</v>
      </c>
      <c r="B26" s="27" t="s">
        <v>305</v>
      </c>
      <c r="C26" s="22" t="s">
        <v>212</v>
      </c>
      <c r="D26" s="22" t="s">
        <v>211</v>
      </c>
      <c r="E26" s="22" t="s">
        <v>47</v>
      </c>
      <c r="F26" s="47">
        <f>'Приложение 3'!AV28</f>
        <v>21935.451219999999</v>
      </c>
      <c r="G26" s="71">
        <f>'Приложение 3'!AW28</f>
        <v>22</v>
      </c>
      <c r="H26" s="112"/>
      <c r="I26" s="112"/>
      <c r="J26" s="112"/>
      <c r="K26" s="112"/>
      <c r="L26" s="112"/>
      <c r="M26" s="77">
        <f t="shared" si="0"/>
        <v>482579.92683999997</v>
      </c>
    </row>
    <row r="27" spans="1:13" ht="78.75" x14ac:dyDescent="0.25">
      <c r="A27" s="22" t="s">
        <v>51</v>
      </c>
      <c r="B27" s="27" t="s">
        <v>305</v>
      </c>
      <c r="C27" s="22" t="s">
        <v>212</v>
      </c>
      <c r="D27" s="22" t="s">
        <v>211</v>
      </c>
      <c r="E27" s="22" t="s">
        <v>47</v>
      </c>
      <c r="F27" s="47">
        <f>'Приложение 3'!AV29</f>
        <v>19189.603106999999</v>
      </c>
      <c r="G27" s="71">
        <f>'Приложение 3'!AW29</f>
        <v>168</v>
      </c>
      <c r="H27" s="112"/>
      <c r="I27" s="112"/>
      <c r="J27" s="112"/>
      <c r="K27" s="112"/>
      <c r="L27" s="112"/>
      <c r="M27" s="77">
        <f t="shared" si="0"/>
        <v>3223853.321976</v>
      </c>
    </row>
    <row r="28" spans="1:13" ht="67.5" x14ac:dyDescent="0.25">
      <c r="A28" s="22" t="s">
        <v>51</v>
      </c>
      <c r="B28" s="27" t="s">
        <v>52</v>
      </c>
      <c r="C28" s="22" t="s">
        <v>15</v>
      </c>
      <c r="D28" s="22" t="s">
        <v>225</v>
      </c>
      <c r="E28" s="24" t="s">
        <v>307</v>
      </c>
      <c r="F28" s="47">
        <f>'Приложение 3'!I49</f>
        <v>31642.450740885604</v>
      </c>
      <c r="G28" s="71">
        <f>'Приложение 1'!F22</f>
        <v>10</v>
      </c>
      <c r="H28" s="77"/>
      <c r="I28" s="77"/>
      <c r="J28" s="77"/>
      <c r="K28" s="77"/>
      <c r="L28" s="77"/>
      <c r="M28" s="77">
        <f t="shared" ref="M28:M103" si="1">F28*G28+H28*I28-J28*G28+K28+L28</f>
        <v>316424.50740885607</v>
      </c>
    </row>
    <row r="29" spans="1:13" ht="67.5" x14ac:dyDescent="0.25">
      <c r="A29" s="22" t="s">
        <v>51</v>
      </c>
      <c r="B29" s="27" t="s">
        <v>52</v>
      </c>
      <c r="C29" s="31" t="s">
        <v>16</v>
      </c>
      <c r="D29" s="22" t="s">
        <v>226</v>
      </c>
      <c r="E29" s="24" t="s">
        <v>307</v>
      </c>
      <c r="F29" s="47">
        <f>'Приложение 3'!I50</f>
        <v>25908.246115443999</v>
      </c>
      <c r="G29" s="71">
        <f>'Приложение 1'!F23</f>
        <v>55</v>
      </c>
      <c r="H29" s="77"/>
      <c r="I29" s="77"/>
      <c r="J29" s="77"/>
      <c r="K29" s="77"/>
      <c r="L29" s="77"/>
      <c r="M29" s="77">
        <f t="shared" si="1"/>
        <v>1424953.53634942</v>
      </c>
    </row>
    <row r="30" spans="1:13" ht="67.5" x14ac:dyDescent="0.25">
      <c r="A30" s="22" t="s">
        <v>51</v>
      </c>
      <c r="B30" s="27" t="s">
        <v>52</v>
      </c>
      <c r="C30" s="22" t="s">
        <v>17</v>
      </c>
      <c r="D30" s="22" t="s">
        <v>227</v>
      </c>
      <c r="E30" s="24" t="s">
        <v>307</v>
      </c>
      <c r="F30" s="47">
        <f>'Приложение 3'!I51</f>
        <v>27769.882030715002</v>
      </c>
      <c r="G30" s="71">
        <f>'Приложение 1'!F24</f>
        <v>128</v>
      </c>
      <c r="H30" s="77"/>
      <c r="I30" s="77"/>
      <c r="J30" s="77"/>
      <c r="K30" s="77"/>
      <c r="L30" s="77"/>
      <c r="M30" s="77">
        <f t="shared" si="1"/>
        <v>3554544.8999315202</v>
      </c>
    </row>
    <row r="31" spans="1:13" ht="67.5" x14ac:dyDescent="0.25">
      <c r="A31" s="22" t="s">
        <v>51</v>
      </c>
      <c r="B31" s="27" t="s">
        <v>52</v>
      </c>
      <c r="C31" s="22" t="s">
        <v>18</v>
      </c>
      <c r="D31" s="22" t="s">
        <v>228</v>
      </c>
      <c r="E31" s="24" t="s">
        <v>307</v>
      </c>
      <c r="F31" s="47">
        <f>'Приложение 3'!I52</f>
        <v>33930.501249876004</v>
      </c>
      <c r="G31" s="71">
        <f>'Приложение 1'!F25</f>
        <v>8</v>
      </c>
      <c r="H31" s="77"/>
      <c r="I31" s="77"/>
      <c r="J31" s="77"/>
      <c r="K31" s="77"/>
      <c r="L31" s="77"/>
      <c r="M31" s="77">
        <f t="shared" si="1"/>
        <v>271444.00999900803</v>
      </c>
    </row>
    <row r="32" spans="1:13" ht="67.5" x14ac:dyDescent="0.25">
      <c r="A32" s="22" t="s">
        <v>51</v>
      </c>
      <c r="B32" s="27" t="s">
        <v>52</v>
      </c>
      <c r="C32" s="22" t="s">
        <v>19</v>
      </c>
      <c r="D32" s="22" t="s">
        <v>229</v>
      </c>
      <c r="E32" s="24" t="s">
        <v>307</v>
      </c>
      <c r="F32" s="47">
        <f>'Приложение 3'!I53</f>
        <v>26322.214280346601</v>
      </c>
      <c r="G32" s="71">
        <f>'Приложение 1'!F26</f>
        <v>8</v>
      </c>
      <c r="H32" s="77"/>
      <c r="I32" s="77"/>
      <c r="J32" s="77"/>
      <c r="K32" s="77"/>
      <c r="L32" s="77"/>
      <c r="M32" s="77">
        <f t="shared" si="1"/>
        <v>210577.71424277281</v>
      </c>
    </row>
    <row r="33" spans="1:13" ht="67.5" x14ac:dyDescent="0.25">
      <c r="A33" s="22" t="s">
        <v>51</v>
      </c>
      <c r="B33" s="27" t="s">
        <v>52</v>
      </c>
      <c r="C33" s="70" t="s">
        <v>165</v>
      </c>
      <c r="D33" s="22" t="s">
        <v>251</v>
      </c>
      <c r="E33" s="24" t="s">
        <v>307</v>
      </c>
      <c r="F33" s="47">
        <f>'Приложение 3'!I54</f>
        <v>34136.829318213604</v>
      </c>
      <c r="G33" s="71">
        <f>'Приложение 1'!F27</f>
        <v>22</v>
      </c>
      <c r="H33" s="77"/>
      <c r="I33" s="77"/>
      <c r="J33" s="77"/>
      <c r="K33" s="77"/>
      <c r="L33" s="77"/>
      <c r="M33" s="77">
        <f t="shared" si="1"/>
        <v>751010.2450006993</v>
      </c>
    </row>
    <row r="34" spans="1:13" ht="67.5" x14ac:dyDescent="0.25">
      <c r="A34" s="22" t="s">
        <v>51</v>
      </c>
      <c r="B34" s="27" t="s">
        <v>52</v>
      </c>
      <c r="C34" s="22" t="s">
        <v>20</v>
      </c>
      <c r="D34" s="22" t="s">
        <v>231</v>
      </c>
      <c r="E34" s="24" t="s">
        <v>307</v>
      </c>
      <c r="F34" s="47">
        <f>'Приложение 3'!I55</f>
        <v>26732.168270715603</v>
      </c>
      <c r="G34" s="71">
        <f>'Приложение 1'!F28</f>
        <v>75</v>
      </c>
      <c r="H34" s="77"/>
      <c r="I34" s="77"/>
      <c r="J34" s="77"/>
      <c r="K34" s="77"/>
      <c r="L34" s="77"/>
      <c r="M34" s="77">
        <f t="shared" si="1"/>
        <v>2004912.6203036702</v>
      </c>
    </row>
    <row r="35" spans="1:13" ht="67.5" x14ac:dyDescent="0.25">
      <c r="A35" s="22" t="s">
        <v>51</v>
      </c>
      <c r="B35" s="27" t="s">
        <v>52</v>
      </c>
      <c r="C35" s="22" t="s">
        <v>21</v>
      </c>
      <c r="D35" s="22" t="s">
        <v>232</v>
      </c>
      <c r="E35" s="24" t="s">
        <v>307</v>
      </c>
      <c r="F35" s="47">
        <f>'Приложение 3'!I56</f>
        <v>15659.930542436403</v>
      </c>
      <c r="G35" s="71">
        <f>'Приложение 1'!F29</f>
        <v>14</v>
      </c>
      <c r="H35" s="77"/>
      <c r="I35" s="77"/>
      <c r="J35" s="77"/>
      <c r="K35" s="77"/>
      <c r="L35" s="77"/>
      <c r="M35" s="77">
        <f t="shared" si="1"/>
        <v>219239.02759410965</v>
      </c>
    </row>
    <row r="36" spans="1:13" ht="67.5" x14ac:dyDescent="0.25">
      <c r="A36" s="22" t="s">
        <v>51</v>
      </c>
      <c r="B36" s="27" t="s">
        <v>52</v>
      </c>
      <c r="C36" s="22" t="s">
        <v>22</v>
      </c>
      <c r="D36" s="22" t="s">
        <v>233</v>
      </c>
      <c r="E36" s="24" t="s">
        <v>307</v>
      </c>
      <c r="F36" s="47">
        <f>'Приложение 3'!I57</f>
        <v>35824.908404416994</v>
      </c>
      <c r="G36" s="71">
        <f>'Приложение 1'!F30</f>
        <v>20</v>
      </c>
      <c r="H36" s="77"/>
      <c r="I36" s="77"/>
      <c r="J36" s="77"/>
      <c r="K36" s="77"/>
      <c r="L36" s="77"/>
      <c r="M36" s="77">
        <f t="shared" si="1"/>
        <v>716498.16808833985</v>
      </c>
    </row>
    <row r="37" spans="1:13" ht="67.5" x14ac:dyDescent="0.25">
      <c r="A37" s="22" t="s">
        <v>51</v>
      </c>
      <c r="B37" s="27" t="s">
        <v>52</v>
      </c>
      <c r="C37" s="22" t="s">
        <v>23</v>
      </c>
      <c r="D37" s="22" t="s">
        <v>234</v>
      </c>
      <c r="E37" s="24" t="s">
        <v>307</v>
      </c>
      <c r="F37" s="47">
        <f>'Приложение 3'!I58</f>
        <v>29050.064776933203</v>
      </c>
      <c r="G37" s="71">
        <f>'Приложение 1'!F31</f>
        <v>73</v>
      </c>
      <c r="H37" s="77"/>
      <c r="I37" s="77"/>
      <c r="J37" s="77"/>
      <c r="K37" s="77"/>
      <c r="L37" s="77"/>
      <c r="M37" s="77">
        <f t="shared" si="1"/>
        <v>2120654.7287161238</v>
      </c>
    </row>
    <row r="38" spans="1:13" ht="67.5" x14ac:dyDescent="0.25">
      <c r="A38" s="22" t="s">
        <v>51</v>
      </c>
      <c r="B38" s="27" t="s">
        <v>52</v>
      </c>
      <c r="C38" s="22" t="s">
        <v>24</v>
      </c>
      <c r="D38" s="22" t="s">
        <v>235</v>
      </c>
      <c r="E38" s="24" t="s">
        <v>307</v>
      </c>
      <c r="F38" s="47">
        <f>'Приложение 3'!I59</f>
        <v>17999.681516003002</v>
      </c>
      <c r="G38" s="71">
        <f>'Приложение 1'!F32</f>
        <v>68</v>
      </c>
      <c r="H38" s="77"/>
      <c r="I38" s="77"/>
      <c r="J38" s="77"/>
      <c r="K38" s="77"/>
      <c r="L38" s="77"/>
      <c r="M38" s="77">
        <f t="shared" si="1"/>
        <v>1223978.343088204</v>
      </c>
    </row>
    <row r="39" spans="1:13" ht="67.5" x14ac:dyDescent="0.25">
      <c r="A39" s="22" t="s">
        <v>51</v>
      </c>
      <c r="B39" s="27" t="s">
        <v>52</v>
      </c>
      <c r="C39" s="22" t="s">
        <v>25</v>
      </c>
      <c r="D39" s="22" t="s">
        <v>236</v>
      </c>
      <c r="E39" s="24" t="s">
        <v>307</v>
      </c>
      <c r="F39" s="47">
        <f>'Приложение 3'!I60</f>
        <v>25718.627243495997</v>
      </c>
      <c r="G39" s="71">
        <f>'Приложение 1'!F33</f>
        <v>12</v>
      </c>
      <c r="H39" s="77"/>
      <c r="I39" s="77"/>
      <c r="J39" s="77"/>
      <c r="K39" s="77"/>
      <c r="L39" s="77"/>
      <c r="M39" s="77">
        <f t="shared" si="1"/>
        <v>308623.52692195197</v>
      </c>
    </row>
    <row r="40" spans="1:13" ht="67.5" x14ac:dyDescent="0.25">
      <c r="A40" s="22" t="s">
        <v>51</v>
      </c>
      <c r="B40" s="27" t="s">
        <v>52</v>
      </c>
      <c r="C40" s="22" t="s">
        <v>26</v>
      </c>
      <c r="D40" s="22" t="s">
        <v>226</v>
      </c>
      <c r="E40" s="22" t="s">
        <v>48</v>
      </c>
      <c r="F40" s="47">
        <f>'Приложение 3'!I61</f>
        <v>101553.05705432581</v>
      </c>
      <c r="G40" s="71">
        <f>'Приложение 1'!F34</f>
        <v>17</v>
      </c>
      <c r="H40" s="77"/>
      <c r="I40" s="77"/>
      <c r="J40" s="77"/>
      <c r="K40" s="77"/>
      <c r="L40" s="77"/>
      <c r="M40" s="77">
        <f t="shared" si="1"/>
        <v>1726401.9699235386</v>
      </c>
    </row>
    <row r="41" spans="1:13" ht="67.5" x14ac:dyDescent="0.25">
      <c r="A41" s="22" t="s">
        <v>51</v>
      </c>
      <c r="B41" s="27" t="s">
        <v>52</v>
      </c>
      <c r="C41" s="22" t="s">
        <v>27</v>
      </c>
      <c r="D41" s="22" t="s">
        <v>227</v>
      </c>
      <c r="E41" s="22" t="s">
        <v>48</v>
      </c>
      <c r="F41" s="47">
        <f>'Приложение 3'!I62</f>
        <v>148234.13241436801</v>
      </c>
      <c r="G41" s="71">
        <f>'Приложение 1'!F35</f>
        <v>35</v>
      </c>
      <c r="H41" s="77"/>
      <c r="I41" s="77"/>
      <c r="J41" s="77"/>
      <c r="K41" s="77"/>
      <c r="L41" s="77"/>
      <c r="M41" s="77">
        <f t="shared" si="1"/>
        <v>5188194.6345028803</v>
      </c>
    </row>
    <row r="42" spans="1:13" ht="67.5" x14ac:dyDescent="0.25">
      <c r="A42" s="22" t="s">
        <v>51</v>
      </c>
      <c r="B42" s="27" t="s">
        <v>52</v>
      </c>
      <c r="C42" s="22" t="s">
        <v>28</v>
      </c>
      <c r="D42" s="22" t="s">
        <v>228</v>
      </c>
      <c r="E42" s="22" t="s">
        <v>48</v>
      </c>
      <c r="F42" s="47">
        <f>'Приложение 3'!I63</f>
        <v>77710.499965012204</v>
      </c>
      <c r="G42" s="71">
        <f>'Приложение 1'!F36</f>
        <v>5</v>
      </c>
      <c r="H42" s="77"/>
      <c r="I42" s="77"/>
      <c r="J42" s="77"/>
      <c r="K42" s="77"/>
      <c r="L42" s="77"/>
      <c r="M42" s="77">
        <f t="shared" si="1"/>
        <v>388552.49982506101</v>
      </c>
    </row>
    <row r="43" spans="1:13" ht="67.5" x14ac:dyDescent="0.25">
      <c r="A43" s="22" t="s">
        <v>51</v>
      </c>
      <c r="B43" s="27" t="s">
        <v>52</v>
      </c>
      <c r="C43" s="22" t="s">
        <v>29</v>
      </c>
      <c r="D43" s="22" t="s">
        <v>231</v>
      </c>
      <c r="E43" s="22" t="s">
        <v>48</v>
      </c>
      <c r="F43" s="47">
        <f>'Приложение 3'!I64</f>
        <v>97409.639517907199</v>
      </c>
      <c r="G43" s="71">
        <f>'Приложение 1'!F37</f>
        <v>15</v>
      </c>
      <c r="H43" s="77"/>
      <c r="I43" s="77"/>
      <c r="J43" s="77"/>
      <c r="K43" s="77"/>
      <c r="L43" s="77"/>
      <c r="M43" s="77">
        <f t="shared" si="1"/>
        <v>1461144.5927686079</v>
      </c>
    </row>
    <row r="44" spans="1:13" ht="67.5" x14ac:dyDescent="0.25">
      <c r="A44" s="22" t="s">
        <v>51</v>
      </c>
      <c r="B44" s="27" t="s">
        <v>52</v>
      </c>
      <c r="C44" s="22" t="s">
        <v>30</v>
      </c>
      <c r="D44" s="22" t="s">
        <v>232</v>
      </c>
      <c r="E44" s="22" t="s">
        <v>48</v>
      </c>
      <c r="F44" s="47">
        <f>'Приложение 3'!I65</f>
        <v>84790.114840199996</v>
      </c>
      <c r="G44" s="71">
        <f>'Приложение 1'!F38</f>
        <v>24</v>
      </c>
      <c r="H44" s="77"/>
      <c r="I44" s="77"/>
      <c r="J44" s="77"/>
      <c r="K44" s="77"/>
      <c r="L44" s="77"/>
      <c r="M44" s="77">
        <f t="shared" si="1"/>
        <v>2034962.7561647999</v>
      </c>
    </row>
    <row r="45" spans="1:13" ht="67.5" x14ac:dyDescent="0.25">
      <c r="A45" s="22" t="s">
        <v>51</v>
      </c>
      <c r="B45" s="27" t="s">
        <v>52</v>
      </c>
      <c r="C45" s="22" t="s">
        <v>31</v>
      </c>
      <c r="D45" s="22" t="s">
        <v>233</v>
      </c>
      <c r="E45" s="22" t="s">
        <v>48</v>
      </c>
      <c r="F45" s="47">
        <f>'Приложение 3'!I66</f>
        <v>77859.548622083807</v>
      </c>
      <c r="G45" s="71">
        <f>'Приложение 1'!F39</f>
        <v>18</v>
      </c>
      <c r="H45" s="77"/>
      <c r="I45" s="77"/>
      <c r="J45" s="77"/>
      <c r="K45" s="77"/>
      <c r="L45" s="77"/>
      <c r="M45" s="77">
        <f t="shared" si="1"/>
        <v>1401471.8751975086</v>
      </c>
    </row>
    <row r="46" spans="1:13" ht="67.5" x14ac:dyDescent="0.25">
      <c r="A46" s="22" t="s">
        <v>51</v>
      </c>
      <c r="B46" s="27" t="s">
        <v>52</v>
      </c>
      <c r="C46" s="22" t="s">
        <v>32</v>
      </c>
      <c r="D46" s="22" t="s">
        <v>234</v>
      </c>
      <c r="E46" s="22" t="s">
        <v>48</v>
      </c>
      <c r="F46" s="47">
        <f>'Приложение 3'!I67</f>
        <v>97254.5084218048</v>
      </c>
      <c r="G46" s="71">
        <f>'Приложение 1'!F40</f>
        <v>8</v>
      </c>
      <c r="H46" s="77"/>
      <c r="I46" s="77"/>
      <c r="J46" s="77"/>
      <c r="K46" s="77"/>
      <c r="L46" s="77"/>
      <c r="M46" s="77">
        <f t="shared" si="1"/>
        <v>778036.0673744384</v>
      </c>
    </row>
    <row r="47" spans="1:13" ht="67.5" x14ac:dyDescent="0.25">
      <c r="A47" s="22" t="s">
        <v>51</v>
      </c>
      <c r="B47" s="27" t="s">
        <v>52</v>
      </c>
      <c r="C47" s="22" t="s">
        <v>33</v>
      </c>
      <c r="D47" s="22" t="s">
        <v>236</v>
      </c>
      <c r="E47" s="22" t="s">
        <v>48</v>
      </c>
      <c r="F47" s="47">
        <f>'Приложение 3'!I68</f>
        <v>91269.537743709603</v>
      </c>
      <c r="G47" s="71">
        <f>'Приложение 1'!F41</f>
        <v>15</v>
      </c>
      <c r="H47" s="77"/>
      <c r="I47" s="77"/>
      <c r="J47" s="77"/>
      <c r="K47" s="77"/>
      <c r="L47" s="77"/>
      <c r="M47" s="77">
        <f t="shared" si="1"/>
        <v>1369043.0661556441</v>
      </c>
    </row>
    <row r="48" spans="1:13" ht="67.5" x14ac:dyDescent="0.25">
      <c r="A48" s="22" t="s">
        <v>51</v>
      </c>
      <c r="B48" s="27" t="s">
        <v>52</v>
      </c>
      <c r="C48" s="22" t="s">
        <v>34</v>
      </c>
      <c r="D48" s="22" t="s">
        <v>226</v>
      </c>
      <c r="E48" s="22" t="s">
        <v>49</v>
      </c>
      <c r="F48" s="47">
        <f>'Приложение 3'!I69</f>
        <v>531682.3271286384</v>
      </c>
      <c r="G48" s="71">
        <f>'Приложение 1'!F42</f>
        <v>1</v>
      </c>
      <c r="H48" s="77"/>
      <c r="I48" s="77"/>
      <c r="J48" s="77"/>
      <c r="K48" s="77"/>
      <c r="L48" s="77"/>
      <c r="M48" s="77">
        <f t="shared" si="1"/>
        <v>531682.3271286384</v>
      </c>
    </row>
    <row r="49" spans="1:13" ht="67.5" x14ac:dyDescent="0.25">
      <c r="A49" s="22" t="s">
        <v>51</v>
      </c>
      <c r="B49" s="27" t="s">
        <v>52</v>
      </c>
      <c r="C49" s="22" t="s">
        <v>35</v>
      </c>
      <c r="D49" s="22" t="s">
        <v>227</v>
      </c>
      <c r="E49" s="22" t="s">
        <v>49</v>
      </c>
      <c r="F49" s="47">
        <f>'Приложение 3'!I70</f>
        <v>268850.29876449361</v>
      </c>
      <c r="G49" s="71">
        <f>'Приложение 1'!F43</f>
        <v>6</v>
      </c>
      <c r="H49" s="77"/>
      <c r="I49" s="77"/>
      <c r="J49" s="77"/>
      <c r="K49" s="77"/>
      <c r="L49" s="77"/>
      <c r="M49" s="77">
        <f t="shared" si="1"/>
        <v>1613101.7925869618</v>
      </c>
    </row>
    <row r="50" spans="1:13" ht="67.5" x14ac:dyDescent="0.25">
      <c r="A50" s="22" t="s">
        <v>51</v>
      </c>
      <c r="B50" s="27" t="s">
        <v>52</v>
      </c>
      <c r="C50" s="22" t="s">
        <v>36</v>
      </c>
      <c r="D50" s="22" t="s">
        <v>231</v>
      </c>
      <c r="E50" s="22" t="s">
        <v>49</v>
      </c>
      <c r="F50" s="47">
        <f>'Приложение 3'!I71</f>
        <v>268260.76750032348</v>
      </c>
      <c r="G50" s="71">
        <f>'Приложение 1'!F44</f>
        <v>6</v>
      </c>
      <c r="H50" s="77"/>
      <c r="I50" s="77"/>
      <c r="J50" s="77"/>
      <c r="K50" s="77"/>
      <c r="L50" s="77"/>
      <c r="M50" s="77">
        <f t="shared" si="1"/>
        <v>1609564.6050019409</v>
      </c>
    </row>
    <row r="51" spans="1:13" ht="67.5" x14ac:dyDescent="0.25">
      <c r="A51" s="22" t="s">
        <v>51</v>
      </c>
      <c r="B51" s="27" t="s">
        <v>52</v>
      </c>
      <c r="C51" s="22" t="s">
        <v>37</v>
      </c>
      <c r="D51" s="22" t="s">
        <v>233</v>
      </c>
      <c r="E51" s="22" t="s">
        <v>49</v>
      </c>
      <c r="F51" s="47">
        <f>'Приложение 3'!I72</f>
        <v>502583.98691524321</v>
      </c>
      <c r="G51" s="71">
        <f>'Приложение 1'!F45</f>
        <v>5</v>
      </c>
      <c r="H51" s="77"/>
      <c r="I51" s="77"/>
      <c r="J51" s="77"/>
      <c r="K51" s="77"/>
      <c r="L51" s="77"/>
      <c r="M51" s="77">
        <f t="shared" si="1"/>
        <v>2512919.9345762162</v>
      </c>
    </row>
    <row r="52" spans="1:13" ht="67.5" x14ac:dyDescent="0.25">
      <c r="A52" s="22" t="s">
        <v>51</v>
      </c>
      <c r="B52" s="27" t="s">
        <v>92</v>
      </c>
      <c r="C52" s="22" t="s">
        <v>38</v>
      </c>
      <c r="D52" s="22" t="s">
        <v>237</v>
      </c>
      <c r="E52" s="24" t="s">
        <v>307</v>
      </c>
      <c r="F52" s="47">
        <f>'Приложение 3'!I73</f>
        <v>28144.863877244403</v>
      </c>
      <c r="G52" s="71">
        <f>'Приложение 1'!F46</f>
        <v>10</v>
      </c>
      <c r="H52" s="77"/>
      <c r="I52" s="77"/>
      <c r="J52" s="77"/>
      <c r="K52" s="77"/>
      <c r="L52" s="77"/>
      <c r="M52" s="77">
        <f t="shared" si="1"/>
        <v>281448.63877244404</v>
      </c>
    </row>
    <row r="53" spans="1:13" ht="67.5" x14ac:dyDescent="0.25">
      <c r="A53" s="22" t="s">
        <v>51</v>
      </c>
      <c r="B53" s="27" t="s">
        <v>92</v>
      </c>
      <c r="C53" s="22" t="s">
        <v>39</v>
      </c>
      <c r="D53" s="22" t="s">
        <v>238</v>
      </c>
      <c r="E53" s="24" t="s">
        <v>307</v>
      </c>
      <c r="F53" s="47">
        <f>'Приложение 3'!I74</f>
        <v>27668.861491471202</v>
      </c>
      <c r="G53" s="71">
        <f>'Приложение 1'!F47</f>
        <v>20</v>
      </c>
      <c r="H53" s="77"/>
      <c r="I53" s="77"/>
      <c r="J53" s="77"/>
      <c r="K53" s="77"/>
      <c r="L53" s="77"/>
      <c r="M53" s="77">
        <f t="shared" si="1"/>
        <v>553377.22982942406</v>
      </c>
    </row>
    <row r="54" spans="1:13" ht="67.5" x14ac:dyDescent="0.25">
      <c r="A54" s="22" t="s">
        <v>51</v>
      </c>
      <c r="B54" s="27" t="s">
        <v>92</v>
      </c>
      <c r="C54" s="22" t="s">
        <v>40</v>
      </c>
      <c r="D54" s="22" t="s">
        <v>239</v>
      </c>
      <c r="E54" s="24" t="s">
        <v>307</v>
      </c>
      <c r="F54" s="47">
        <f>'Приложение 3'!I75</f>
        <v>25712.779000708801</v>
      </c>
      <c r="G54" s="71">
        <f>'Приложение 1'!F48</f>
        <v>20</v>
      </c>
      <c r="H54" s="77"/>
      <c r="I54" s="77"/>
      <c r="J54" s="77"/>
      <c r="K54" s="77"/>
      <c r="L54" s="77"/>
      <c r="M54" s="77">
        <f t="shared" si="1"/>
        <v>514255.58001417603</v>
      </c>
    </row>
    <row r="55" spans="1:13" ht="67.5" x14ac:dyDescent="0.25">
      <c r="A55" s="22" t="s">
        <v>51</v>
      </c>
      <c r="B55" s="27" t="s">
        <v>92</v>
      </c>
      <c r="C55" s="22" t="s">
        <v>41</v>
      </c>
      <c r="D55" s="22" t="s">
        <v>237</v>
      </c>
      <c r="E55" s="22" t="s">
        <v>48</v>
      </c>
      <c r="F55" s="47">
        <f>'Приложение 3'!I76</f>
        <v>71494.48802496001</v>
      </c>
      <c r="G55" s="71">
        <f>'Приложение 1'!F49</f>
        <v>7</v>
      </c>
      <c r="H55" s="77"/>
      <c r="I55" s="77"/>
      <c r="J55" s="77"/>
      <c r="K55" s="77"/>
      <c r="L55" s="77"/>
      <c r="M55" s="77">
        <f t="shared" si="1"/>
        <v>500461.41617472004</v>
      </c>
    </row>
    <row r="56" spans="1:13" ht="67.5" x14ac:dyDescent="0.25">
      <c r="A56" s="22" t="s">
        <v>51</v>
      </c>
      <c r="B56" s="27" t="s">
        <v>92</v>
      </c>
      <c r="C56" s="22" t="s">
        <v>42</v>
      </c>
      <c r="D56" s="22" t="s">
        <v>238</v>
      </c>
      <c r="E56" s="22" t="s">
        <v>48</v>
      </c>
      <c r="F56" s="47">
        <f>'Приложение 3'!I77</f>
        <v>68762.779568595215</v>
      </c>
      <c r="G56" s="71">
        <f>'Приложение 1'!F50</f>
        <v>2</v>
      </c>
      <c r="H56" s="77"/>
      <c r="I56" s="77"/>
      <c r="J56" s="77"/>
      <c r="K56" s="77"/>
      <c r="L56" s="77"/>
      <c r="M56" s="77">
        <f t="shared" si="1"/>
        <v>137525.55913719043</v>
      </c>
    </row>
    <row r="57" spans="1:13" ht="67.5" x14ac:dyDescent="0.25">
      <c r="A57" s="22" t="s">
        <v>51</v>
      </c>
      <c r="B57" s="27" t="s">
        <v>92</v>
      </c>
      <c r="C57" s="22" t="s">
        <v>43</v>
      </c>
      <c r="D57" s="22" t="s">
        <v>239</v>
      </c>
      <c r="E57" s="22" t="s">
        <v>48</v>
      </c>
      <c r="F57" s="47">
        <f>'Приложение 3'!I78</f>
        <v>79119.096105139208</v>
      </c>
      <c r="G57" s="71">
        <f>'Приложение 1'!F51</f>
        <v>4</v>
      </c>
      <c r="H57" s="77"/>
      <c r="I57" s="77"/>
      <c r="J57" s="77"/>
      <c r="K57" s="77"/>
      <c r="L57" s="77"/>
      <c r="M57" s="77">
        <f t="shared" si="1"/>
        <v>316476.38442055683</v>
      </c>
    </row>
    <row r="58" spans="1:13" ht="67.5" x14ac:dyDescent="0.25">
      <c r="A58" s="22" t="s">
        <v>51</v>
      </c>
      <c r="B58" s="27" t="s">
        <v>92</v>
      </c>
      <c r="C58" s="22" t="s">
        <v>44</v>
      </c>
      <c r="D58" s="22" t="s">
        <v>237</v>
      </c>
      <c r="E58" s="22" t="s">
        <v>49</v>
      </c>
      <c r="F58" s="47">
        <f>'Приложение 3'!I79</f>
        <v>531942.55024951918</v>
      </c>
      <c r="G58" s="71">
        <f>'Приложение 1'!F52</f>
        <v>7</v>
      </c>
      <c r="H58" s="77"/>
      <c r="I58" s="77"/>
      <c r="J58" s="77"/>
      <c r="K58" s="77"/>
      <c r="L58" s="77"/>
      <c r="M58" s="77">
        <f t="shared" si="1"/>
        <v>3723597.8517466341</v>
      </c>
    </row>
    <row r="59" spans="1:13" ht="67.5" x14ac:dyDescent="0.25">
      <c r="A59" s="22" t="s">
        <v>51</v>
      </c>
      <c r="B59" s="27" t="s">
        <v>92</v>
      </c>
      <c r="C59" s="22" t="s">
        <v>45</v>
      </c>
      <c r="D59" s="22" t="s">
        <v>240</v>
      </c>
      <c r="E59" s="22" t="s">
        <v>49</v>
      </c>
      <c r="F59" s="47">
        <f>'Приложение 3'!I80</f>
        <v>502479.00327206997</v>
      </c>
      <c r="G59" s="71">
        <f>'Приложение 1'!F53</f>
        <v>1</v>
      </c>
      <c r="H59" s="77"/>
      <c r="I59" s="77"/>
      <c r="J59" s="77"/>
      <c r="K59" s="77"/>
      <c r="L59" s="77"/>
      <c r="M59" s="77">
        <f t="shared" si="1"/>
        <v>502479.00327206997</v>
      </c>
    </row>
    <row r="60" spans="1:13" x14ac:dyDescent="0.25">
      <c r="A60" s="182" t="s">
        <v>153</v>
      </c>
      <c r="B60" s="182"/>
      <c r="C60" s="182"/>
      <c r="D60" s="182"/>
      <c r="E60" s="182"/>
      <c r="F60" s="183"/>
      <c r="G60" s="184">
        <f>SUM(G5:G59)</f>
        <v>3502</v>
      </c>
      <c r="H60" s="184"/>
      <c r="I60" s="184"/>
      <c r="J60" s="184"/>
      <c r="K60" s="184"/>
      <c r="L60" s="184">
        <f>SUM(L5:L59)</f>
        <v>0</v>
      </c>
      <c r="M60" s="184">
        <f>SUM(M5:M59)</f>
        <v>80306660.943638131</v>
      </c>
    </row>
    <row r="61" spans="1:13" ht="67.5" x14ac:dyDescent="0.25">
      <c r="A61" s="22" t="s">
        <v>51</v>
      </c>
      <c r="B61" s="23" t="s">
        <v>46</v>
      </c>
      <c r="C61" s="132" t="s">
        <v>221</v>
      </c>
      <c r="D61" s="24" t="s">
        <v>50</v>
      </c>
      <c r="E61" s="22"/>
      <c r="F61" s="47"/>
      <c r="G61" s="71"/>
      <c r="H61" s="80">
        <v>3815500</v>
      </c>
      <c r="I61" s="77">
        <v>719</v>
      </c>
      <c r="J61" s="77"/>
      <c r="K61" s="77"/>
      <c r="L61" s="77"/>
      <c r="M61" s="77">
        <f>H61</f>
        <v>3815500</v>
      </c>
    </row>
    <row r="62" spans="1:13" ht="69.75" customHeight="1" x14ac:dyDescent="0.25">
      <c r="A62" s="22" t="s">
        <v>51</v>
      </c>
      <c r="B62" s="23" t="s">
        <v>58</v>
      </c>
      <c r="C62" s="24" t="s">
        <v>193</v>
      </c>
      <c r="D62" s="24" t="s">
        <v>308</v>
      </c>
      <c r="E62" s="26"/>
      <c r="F62" s="47"/>
      <c r="G62" s="71"/>
      <c r="H62" s="77">
        <v>110000</v>
      </c>
      <c r="I62" s="77">
        <v>2</v>
      </c>
      <c r="J62" s="77"/>
      <c r="K62" s="77"/>
      <c r="L62" s="77"/>
      <c r="M62" s="77">
        <f t="shared" ref="M62:M65" si="2">H62</f>
        <v>110000</v>
      </c>
    </row>
    <row r="63" spans="1:13" ht="67.5" customHeight="1" x14ac:dyDescent="0.25">
      <c r="A63" s="22" t="s">
        <v>51</v>
      </c>
      <c r="B63" s="23" t="s">
        <v>58</v>
      </c>
      <c r="C63" s="24" t="s">
        <v>192</v>
      </c>
      <c r="D63" s="24" t="s">
        <v>302</v>
      </c>
      <c r="E63" s="26"/>
      <c r="F63" s="47"/>
      <c r="G63" s="71"/>
      <c r="H63" s="77">
        <v>687000</v>
      </c>
      <c r="I63" s="77">
        <v>5</v>
      </c>
      <c r="J63" s="77"/>
      <c r="K63" s="77"/>
      <c r="L63" s="77"/>
      <c r="M63" s="77">
        <f t="shared" si="2"/>
        <v>687000</v>
      </c>
    </row>
    <row r="64" spans="1:13" ht="67.5" x14ac:dyDescent="0.25">
      <c r="A64" s="22" t="s">
        <v>51</v>
      </c>
      <c r="B64" s="23" t="s">
        <v>89</v>
      </c>
      <c r="C64" s="132" t="s">
        <v>219</v>
      </c>
      <c r="D64" s="24" t="s">
        <v>303</v>
      </c>
      <c r="E64" s="26"/>
      <c r="F64" s="47"/>
      <c r="G64" s="71"/>
      <c r="H64" s="77">
        <v>50000</v>
      </c>
      <c r="I64" s="77">
        <v>1</v>
      </c>
      <c r="J64" s="77"/>
      <c r="K64" s="77"/>
      <c r="L64" s="77"/>
      <c r="M64" s="77">
        <f t="shared" si="2"/>
        <v>50000</v>
      </c>
    </row>
    <row r="65" spans="1:13" ht="67.5" x14ac:dyDescent="0.25">
      <c r="A65" s="22" t="s">
        <v>51</v>
      </c>
      <c r="B65" s="23" t="s">
        <v>12</v>
      </c>
      <c r="C65" s="132" t="s">
        <v>222</v>
      </c>
      <c r="D65" s="25" t="s">
        <v>318</v>
      </c>
      <c r="E65" s="26"/>
      <c r="F65" s="47"/>
      <c r="G65" s="71"/>
      <c r="H65" s="80">
        <v>3017600</v>
      </c>
      <c r="I65" s="77">
        <v>1176</v>
      </c>
      <c r="J65" s="77"/>
      <c r="K65" s="77"/>
      <c r="L65" s="77"/>
      <c r="M65" s="77">
        <f t="shared" si="2"/>
        <v>3017600</v>
      </c>
    </row>
    <row r="66" spans="1:13" x14ac:dyDescent="0.25">
      <c r="A66" s="62" t="s">
        <v>152</v>
      </c>
      <c r="B66" s="63"/>
      <c r="C66" s="63"/>
      <c r="D66" s="63"/>
      <c r="E66" s="64"/>
      <c r="F66" s="65"/>
      <c r="G66" s="73"/>
      <c r="H66" s="81"/>
      <c r="I66" s="81"/>
      <c r="J66" s="81"/>
      <c r="K66" s="81"/>
      <c r="L66" s="81"/>
      <c r="M66" s="81">
        <f>SUM(M61:M65)</f>
        <v>7680100</v>
      </c>
    </row>
    <row r="67" spans="1:13" ht="45" x14ac:dyDescent="0.25">
      <c r="A67" s="22" t="s">
        <v>150</v>
      </c>
      <c r="B67" s="23"/>
      <c r="C67" s="24"/>
      <c r="D67" s="24"/>
      <c r="E67" s="26"/>
      <c r="F67" s="47"/>
      <c r="G67" s="71"/>
      <c r="H67" s="77"/>
      <c r="I67" s="77"/>
      <c r="J67" s="77"/>
      <c r="K67" s="77">
        <v>1120000</v>
      </c>
      <c r="L67" s="77"/>
      <c r="M67" s="77">
        <f>K67</f>
        <v>1120000</v>
      </c>
    </row>
    <row r="68" spans="1:13" ht="56.25" x14ac:dyDescent="0.25">
      <c r="A68" s="22" t="s">
        <v>151</v>
      </c>
      <c r="B68" s="23"/>
      <c r="C68" s="24"/>
      <c r="D68" s="24"/>
      <c r="E68" s="26"/>
      <c r="F68" s="47"/>
      <c r="G68" s="71"/>
      <c r="H68" s="77"/>
      <c r="I68" s="77"/>
      <c r="J68" s="77"/>
      <c r="K68" s="77"/>
      <c r="L68" s="77"/>
      <c r="M68" s="77"/>
    </row>
    <row r="69" spans="1:13" ht="66.75" customHeight="1" x14ac:dyDescent="0.25">
      <c r="A69" s="32" t="s">
        <v>159</v>
      </c>
      <c r="B69" s="42"/>
      <c r="C69" s="42"/>
      <c r="D69" s="42"/>
      <c r="E69" s="43"/>
      <c r="F69" s="46"/>
      <c r="G69" s="74"/>
      <c r="H69" s="78"/>
      <c r="I69" s="78"/>
      <c r="J69" s="78"/>
      <c r="K69" s="78">
        <f>K60+K66+K67+K68</f>
        <v>1120000</v>
      </c>
      <c r="L69" s="78"/>
      <c r="M69" s="78">
        <f>M60+M66+M67+M68</f>
        <v>89106760.943638131</v>
      </c>
    </row>
    <row r="70" spans="1:13" ht="67.5" x14ac:dyDescent="0.25">
      <c r="A70" s="25" t="s">
        <v>56</v>
      </c>
      <c r="B70" s="27" t="s">
        <v>305</v>
      </c>
      <c r="C70" s="22" t="s">
        <v>196</v>
      </c>
      <c r="D70" s="22" t="s">
        <v>200</v>
      </c>
      <c r="E70" s="22" t="s">
        <v>47</v>
      </c>
      <c r="F70" s="47">
        <f>'Приложение 3'!AV31</f>
        <v>23564.800108750002</v>
      </c>
      <c r="G70" s="47">
        <f>'Приложение 3'!AW31</f>
        <v>42</v>
      </c>
      <c r="H70" s="77"/>
      <c r="I70" s="77"/>
      <c r="J70" s="77"/>
      <c r="K70" s="77"/>
      <c r="L70" s="77"/>
      <c r="M70" s="77">
        <f t="shared" ref="M70:M74" si="3">F70*G70+H70*I70-J70*G70+K70+L70</f>
        <v>989721.60456750006</v>
      </c>
    </row>
    <row r="71" spans="1:13" ht="67.5" x14ac:dyDescent="0.25">
      <c r="A71" s="25" t="s">
        <v>56</v>
      </c>
      <c r="B71" s="27" t="s">
        <v>305</v>
      </c>
      <c r="C71" s="22" t="s">
        <v>197</v>
      </c>
      <c r="D71" s="22" t="s">
        <v>199</v>
      </c>
      <c r="E71" s="22" t="s">
        <v>47</v>
      </c>
      <c r="F71" s="47">
        <f>'Приложение 3'!AV32</f>
        <v>23564.800108750002</v>
      </c>
      <c r="G71" s="47">
        <f>'Приложение 3'!AW32</f>
        <v>15</v>
      </c>
      <c r="H71" s="77"/>
      <c r="I71" s="77"/>
      <c r="J71" s="77"/>
      <c r="K71" s="77"/>
      <c r="L71" s="77"/>
      <c r="M71" s="77">
        <f t="shared" si="3"/>
        <v>353472.00163125002</v>
      </c>
    </row>
    <row r="72" spans="1:13" ht="67.5" x14ac:dyDescent="0.25">
      <c r="A72" s="25" t="s">
        <v>56</v>
      </c>
      <c r="B72" s="27" t="s">
        <v>305</v>
      </c>
      <c r="C72" s="22" t="s">
        <v>215</v>
      </c>
      <c r="D72" s="22" t="s">
        <v>214</v>
      </c>
      <c r="E72" s="22" t="s">
        <v>47</v>
      </c>
      <c r="F72" s="47">
        <f>'Приложение 3'!AV33</f>
        <v>23564.800108750002</v>
      </c>
      <c r="G72" s="47">
        <f>'Приложение 3'!AW33</f>
        <v>104</v>
      </c>
      <c r="H72" s="77"/>
      <c r="I72" s="77"/>
      <c r="J72" s="77"/>
      <c r="K72" s="77"/>
      <c r="L72" s="77"/>
      <c r="M72" s="77">
        <f t="shared" si="3"/>
        <v>2450739.2113100002</v>
      </c>
    </row>
    <row r="73" spans="1:13" ht="67.5" x14ac:dyDescent="0.25">
      <c r="A73" s="25" t="s">
        <v>56</v>
      </c>
      <c r="B73" s="27" t="s">
        <v>305</v>
      </c>
      <c r="C73" s="22" t="s">
        <v>195</v>
      </c>
      <c r="D73" s="22" t="s">
        <v>206</v>
      </c>
      <c r="E73" s="22" t="s">
        <v>47</v>
      </c>
      <c r="F73" s="47">
        <f>'Приложение 3'!AV34</f>
        <v>34392.007102250005</v>
      </c>
      <c r="G73" s="47">
        <f>'Приложение 3'!AW34</f>
        <v>24</v>
      </c>
      <c r="H73" s="77"/>
      <c r="I73" s="77"/>
      <c r="J73" s="77"/>
      <c r="K73" s="77"/>
      <c r="L73" s="77"/>
      <c r="M73" s="77">
        <f t="shared" si="3"/>
        <v>825408.17045400012</v>
      </c>
    </row>
    <row r="74" spans="1:13" ht="67.5" x14ac:dyDescent="0.25">
      <c r="A74" s="25" t="s">
        <v>56</v>
      </c>
      <c r="B74" s="27" t="s">
        <v>305</v>
      </c>
      <c r="C74" s="22" t="s">
        <v>208</v>
      </c>
      <c r="D74" s="22" t="s">
        <v>207</v>
      </c>
      <c r="E74" s="22" t="s">
        <v>47</v>
      </c>
      <c r="F74" s="47">
        <f>'Приложение 3'!AV35</f>
        <v>34392.007102250005</v>
      </c>
      <c r="G74" s="47">
        <f>'Приложение 3'!AW35</f>
        <v>36</v>
      </c>
      <c r="H74" s="77"/>
      <c r="I74" s="77"/>
      <c r="J74" s="77"/>
      <c r="K74" s="77"/>
      <c r="L74" s="77"/>
      <c r="M74" s="77">
        <f t="shared" si="3"/>
        <v>1238112.2556810002</v>
      </c>
    </row>
    <row r="75" spans="1:13" ht="67.5" x14ac:dyDescent="0.25">
      <c r="A75" s="33" t="s">
        <v>56</v>
      </c>
      <c r="B75" s="34" t="s">
        <v>52</v>
      </c>
      <c r="C75" s="31" t="s">
        <v>188</v>
      </c>
      <c r="D75" s="33" t="s">
        <v>241</v>
      </c>
      <c r="E75" s="33" t="s">
        <v>242</v>
      </c>
      <c r="F75" s="47">
        <f>'Приложение 3'!I81</f>
        <v>35282.967461750806</v>
      </c>
      <c r="G75" s="71">
        <f>'Приложение 1'!F64</f>
        <v>48</v>
      </c>
      <c r="H75" s="77"/>
      <c r="I75" s="77"/>
      <c r="J75" s="77"/>
      <c r="K75" s="77"/>
      <c r="L75" s="77"/>
      <c r="M75" s="77">
        <f t="shared" ref="M75" si="4">F75*G75+H75*I75-J75*G75+K75+L75</f>
        <v>1693582.4381640386</v>
      </c>
    </row>
    <row r="76" spans="1:13" ht="67.5" x14ac:dyDescent="0.25">
      <c r="A76" s="33" t="s">
        <v>56</v>
      </c>
      <c r="B76" s="34" t="s">
        <v>52</v>
      </c>
      <c r="C76" s="31" t="s">
        <v>53</v>
      </c>
      <c r="D76" s="33" t="s">
        <v>241</v>
      </c>
      <c r="E76" s="24" t="s">
        <v>307</v>
      </c>
      <c r="F76" s="47">
        <f>'Приложение 3'!I82</f>
        <v>75283.93796734362</v>
      </c>
      <c r="G76" s="71">
        <f>'Приложение 1'!F65</f>
        <v>67</v>
      </c>
      <c r="H76" s="77"/>
      <c r="I76" s="77"/>
      <c r="J76" s="77"/>
      <c r="K76" s="77"/>
      <c r="L76" s="77"/>
      <c r="M76" s="77">
        <f t="shared" si="1"/>
        <v>5044023.8438120224</v>
      </c>
    </row>
    <row r="77" spans="1:13" ht="67.5" x14ac:dyDescent="0.25">
      <c r="A77" s="33" t="s">
        <v>56</v>
      </c>
      <c r="B77" s="34" t="s">
        <v>52</v>
      </c>
      <c r="C77" s="31" t="s">
        <v>54</v>
      </c>
      <c r="D77" s="33" t="s">
        <v>241</v>
      </c>
      <c r="E77" s="33" t="s">
        <v>48</v>
      </c>
      <c r="F77" s="47">
        <f>'Приложение 3'!I83</f>
        <v>223409.37368962081</v>
      </c>
      <c r="G77" s="71">
        <f>'Приложение 1'!F66</f>
        <v>7</v>
      </c>
      <c r="H77" s="77"/>
      <c r="I77" s="77"/>
      <c r="J77" s="77"/>
      <c r="K77" s="77"/>
      <c r="L77" s="77"/>
      <c r="M77" s="77">
        <f t="shared" si="1"/>
        <v>1563865.6158273458</v>
      </c>
    </row>
    <row r="78" spans="1:13" ht="67.5" x14ac:dyDescent="0.25">
      <c r="A78" s="33" t="s">
        <v>56</v>
      </c>
      <c r="B78" s="34" t="s">
        <v>52</v>
      </c>
      <c r="C78" s="31" t="s">
        <v>55</v>
      </c>
      <c r="D78" s="33" t="s">
        <v>241</v>
      </c>
      <c r="E78" s="33" t="s">
        <v>49</v>
      </c>
      <c r="F78" s="47">
        <f>'Приложение 3'!I84</f>
        <v>728740.32169738808</v>
      </c>
      <c r="G78" s="71">
        <f>'Приложение 1'!F67</f>
        <v>21</v>
      </c>
      <c r="H78" s="77"/>
      <c r="I78" s="77"/>
      <c r="J78" s="77"/>
      <c r="K78" s="77"/>
      <c r="L78" s="77"/>
      <c r="M78" s="77">
        <f t="shared" si="1"/>
        <v>15303546.75564515</v>
      </c>
    </row>
    <row r="79" spans="1:13" x14ac:dyDescent="0.25">
      <c r="A79" s="185" t="s">
        <v>153</v>
      </c>
      <c r="B79" s="185"/>
      <c r="C79" s="186"/>
      <c r="D79" s="185"/>
      <c r="E79" s="185"/>
      <c r="F79" s="183"/>
      <c r="G79" s="187">
        <f>SUM(G70:G78)</f>
        <v>364</v>
      </c>
      <c r="H79" s="184"/>
      <c r="I79" s="184"/>
      <c r="J79" s="184"/>
      <c r="K79" s="184"/>
      <c r="L79" s="184"/>
      <c r="M79" s="184">
        <f>SUM(M70:M78)</f>
        <v>29462471.897092309</v>
      </c>
    </row>
    <row r="80" spans="1:13" ht="67.5" x14ac:dyDescent="0.25">
      <c r="A80" s="33" t="s">
        <v>56</v>
      </c>
      <c r="B80" s="23" t="s">
        <v>46</v>
      </c>
      <c r="C80" s="132" t="s">
        <v>221</v>
      </c>
      <c r="D80" s="24" t="s">
        <v>50</v>
      </c>
      <c r="E80" s="22" t="s">
        <v>47</v>
      </c>
      <c r="F80" s="47"/>
      <c r="G80" s="71"/>
      <c r="H80" s="77">
        <v>1698300</v>
      </c>
      <c r="I80" s="77">
        <v>154</v>
      </c>
      <c r="J80" s="77"/>
      <c r="K80" s="77"/>
      <c r="L80" s="77"/>
      <c r="M80" s="77">
        <f>H80</f>
        <v>1698300</v>
      </c>
    </row>
    <row r="81" spans="1:13" ht="78.75" x14ac:dyDescent="0.25">
      <c r="A81" s="33" t="s">
        <v>56</v>
      </c>
      <c r="B81" s="23" t="s">
        <v>58</v>
      </c>
      <c r="C81" s="110" t="s">
        <v>194</v>
      </c>
      <c r="D81" s="24" t="s">
        <v>90</v>
      </c>
      <c r="E81" s="26"/>
      <c r="F81" s="47"/>
      <c r="G81" s="71"/>
      <c r="H81" s="77">
        <v>110000</v>
      </c>
      <c r="I81" s="77">
        <v>1</v>
      </c>
      <c r="J81" s="77"/>
      <c r="K81" s="77"/>
      <c r="L81" s="77"/>
      <c r="M81" s="77">
        <f t="shared" ref="M81:M82" si="5">H81</f>
        <v>110000</v>
      </c>
    </row>
    <row r="82" spans="1:13" ht="78.75" x14ac:dyDescent="0.25">
      <c r="A82" s="33" t="s">
        <v>56</v>
      </c>
      <c r="B82" s="23" t="s">
        <v>58</v>
      </c>
      <c r="C82" s="24" t="s">
        <v>192</v>
      </c>
      <c r="D82" s="24" t="s">
        <v>91</v>
      </c>
      <c r="E82" s="26"/>
      <c r="F82" s="47"/>
      <c r="G82" s="71"/>
      <c r="H82" s="77">
        <v>95000</v>
      </c>
      <c r="I82" s="77">
        <v>1</v>
      </c>
      <c r="J82" s="77"/>
      <c r="K82" s="77"/>
      <c r="L82" s="77"/>
      <c r="M82" s="77">
        <f t="shared" si="5"/>
        <v>95000</v>
      </c>
    </row>
    <row r="83" spans="1:13" x14ac:dyDescent="0.25">
      <c r="A83" s="62" t="s">
        <v>152</v>
      </c>
      <c r="B83" s="63"/>
      <c r="C83" s="63"/>
      <c r="D83" s="63"/>
      <c r="E83" s="64"/>
      <c r="F83" s="65"/>
      <c r="G83" s="73"/>
      <c r="H83" s="81"/>
      <c r="I83" s="81"/>
      <c r="J83" s="81"/>
      <c r="K83" s="81"/>
      <c r="L83" s="81"/>
      <c r="M83" s="81">
        <f>SUM(M80:M82)</f>
        <v>1903300</v>
      </c>
    </row>
    <row r="84" spans="1:13" ht="45" x14ac:dyDescent="0.25">
      <c r="A84" s="22" t="s">
        <v>150</v>
      </c>
      <c r="B84" s="23"/>
      <c r="C84" s="24"/>
      <c r="D84" s="24"/>
      <c r="E84" s="26"/>
      <c r="F84" s="47"/>
      <c r="G84" s="71"/>
      <c r="H84" s="77"/>
      <c r="I84" s="77"/>
      <c r="J84" s="77"/>
      <c r="K84" s="77">
        <v>1159000</v>
      </c>
      <c r="L84" s="77"/>
      <c r="M84" s="77">
        <f>K84</f>
        <v>1159000</v>
      </c>
    </row>
    <row r="85" spans="1:13" ht="56.25" x14ac:dyDescent="0.25">
      <c r="A85" s="22" t="s">
        <v>151</v>
      </c>
      <c r="B85" s="23"/>
      <c r="C85" s="24"/>
      <c r="D85" s="24"/>
      <c r="E85" s="26"/>
      <c r="F85" s="47"/>
      <c r="G85" s="71"/>
      <c r="H85" s="77"/>
      <c r="I85" s="77"/>
      <c r="J85" s="77"/>
      <c r="K85" s="77"/>
      <c r="L85" s="77"/>
      <c r="M85" s="77"/>
    </row>
    <row r="86" spans="1:13" ht="78.75" x14ac:dyDescent="0.25">
      <c r="A86" s="35" t="s">
        <v>163</v>
      </c>
      <c r="B86" s="42"/>
      <c r="C86" s="42"/>
      <c r="D86" s="42"/>
      <c r="E86" s="43"/>
      <c r="F86" s="46"/>
      <c r="G86" s="74"/>
      <c r="H86" s="78"/>
      <c r="I86" s="78"/>
      <c r="J86" s="78"/>
      <c r="K86" s="78">
        <f>K79+K83+K84+K85</f>
        <v>1159000</v>
      </c>
      <c r="L86" s="78"/>
      <c r="M86" s="78">
        <f>M79+M83+M84+M85</f>
        <v>32524771.897092309</v>
      </c>
    </row>
    <row r="87" spans="1:13" ht="56.25" x14ac:dyDescent="0.25">
      <c r="A87" s="22" t="s">
        <v>59</v>
      </c>
      <c r="B87" s="25" t="s">
        <v>294</v>
      </c>
      <c r="C87" s="31" t="s">
        <v>295</v>
      </c>
      <c r="D87" s="22"/>
      <c r="E87" s="22" t="s">
        <v>255</v>
      </c>
      <c r="F87" s="47">
        <f>'Приложение 3'!AV37</f>
        <v>14177.696701400002</v>
      </c>
      <c r="G87" s="71">
        <f>'Приложение 1'!F71</f>
        <v>86</v>
      </c>
      <c r="H87" s="77"/>
      <c r="I87" s="77"/>
      <c r="J87" s="77"/>
      <c r="K87" s="77"/>
      <c r="L87" s="77"/>
      <c r="M87" s="77">
        <f t="shared" si="1"/>
        <v>1219281.9163204001</v>
      </c>
    </row>
    <row r="88" spans="1:13" ht="67.5" x14ac:dyDescent="0.25">
      <c r="A88" s="22" t="s">
        <v>59</v>
      </c>
      <c r="B88" s="27" t="s">
        <v>305</v>
      </c>
      <c r="C88" s="22" t="s">
        <v>197</v>
      </c>
      <c r="D88" s="22" t="s">
        <v>199</v>
      </c>
      <c r="E88" s="22" t="s">
        <v>47</v>
      </c>
      <c r="F88" s="47">
        <f>'Приложение 3'!AV38</f>
        <v>16558.987844200001</v>
      </c>
      <c r="G88" s="71">
        <f>'Приложение 1'!F72</f>
        <v>212</v>
      </c>
      <c r="H88" s="77"/>
      <c r="I88" s="77"/>
      <c r="J88" s="77"/>
      <c r="K88" s="77"/>
      <c r="L88" s="77"/>
      <c r="M88" s="77">
        <f t="shared" si="1"/>
        <v>3510505.4229704002</v>
      </c>
    </row>
    <row r="89" spans="1:13" ht="56.25" x14ac:dyDescent="0.25">
      <c r="A89" s="22" t="s">
        <v>59</v>
      </c>
      <c r="B89" s="27" t="s">
        <v>52</v>
      </c>
      <c r="C89" s="31" t="s">
        <v>17</v>
      </c>
      <c r="D89" s="22" t="s">
        <v>227</v>
      </c>
      <c r="E89" s="24" t="s">
        <v>307</v>
      </c>
      <c r="F89" s="47">
        <f>'Приложение 3'!I85</f>
        <v>33387.534599476203</v>
      </c>
      <c r="G89" s="71">
        <f>'Приложение 1'!F73</f>
        <v>105</v>
      </c>
      <c r="H89" s="77"/>
      <c r="I89" s="77"/>
      <c r="J89" s="77"/>
      <c r="K89" s="77"/>
      <c r="L89" s="77"/>
      <c r="M89" s="77">
        <f t="shared" si="1"/>
        <v>3505691.1329450011</v>
      </c>
    </row>
    <row r="90" spans="1:13" ht="56.25" x14ac:dyDescent="0.25">
      <c r="A90" s="22" t="s">
        <v>59</v>
      </c>
      <c r="B90" s="27" t="s">
        <v>52</v>
      </c>
      <c r="C90" s="31" t="s">
        <v>35</v>
      </c>
      <c r="D90" s="22" t="s">
        <v>227</v>
      </c>
      <c r="E90" s="22" t="s">
        <v>49</v>
      </c>
      <c r="F90" s="47">
        <f>'Приложение 3'!I86</f>
        <v>291296.58131708641</v>
      </c>
      <c r="G90" s="71">
        <f>'Приложение 1'!F74</f>
        <v>5</v>
      </c>
      <c r="H90" s="77"/>
      <c r="I90" s="77"/>
      <c r="J90" s="77"/>
      <c r="K90" s="77"/>
      <c r="L90" s="77"/>
      <c r="M90" s="77">
        <f t="shared" si="1"/>
        <v>1456482.9065854321</v>
      </c>
    </row>
    <row r="91" spans="1:13" ht="56.25" x14ac:dyDescent="0.25">
      <c r="A91" s="22" t="s">
        <v>59</v>
      </c>
      <c r="B91" s="22" t="s">
        <v>92</v>
      </c>
      <c r="C91" s="31" t="s">
        <v>93</v>
      </c>
      <c r="D91" s="22" t="s">
        <v>243</v>
      </c>
      <c r="E91" s="24" t="s">
        <v>307</v>
      </c>
      <c r="F91" s="47">
        <f>'Приложение 3'!I87</f>
        <v>34123.348034175404</v>
      </c>
      <c r="G91" s="71">
        <f>'Приложение 1'!F75</f>
        <v>24</v>
      </c>
      <c r="H91" s="77"/>
      <c r="I91" s="77"/>
      <c r="J91" s="77"/>
      <c r="K91" s="77"/>
      <c r="L91" s="77"/>
      <c r="M91" s="77">
        <f t="shared" si="1"/>
        <v>818960.35282020969</v>
      </c>
    </row>
    <row r="92" spans="1:13" ht="56.25" x14ac:dyDescent="0.25">
      <c r="A92" s="22" t="s">
        <v>59</v>
      </c>
      <c r="B92" s="22" t="s">
        <v>92</v>
      </c>
      <c r="C92" s="31" t="s">
        <v>60</v>
      </c>
      <c r="D92" s="22" t="s">
        <v>243</v>
      </c>
      <c r="E92" s="22" t="s">
        <v>48</v>
      </c>
      <c r="F92" s="47">
        <f>'Приложение 3'!I88</f>
        <v>80431.29902808</v>
      </c>
      <c r="G92" s="71">
        <f>'Приложение 1'!F76</f>
        <v>7</v>
      </c>
      <c r="H92" s="77"/>
      <c r="I92" s="77"/>
      <c r="J92" s="77"/>
      <c r="K92" s="77"/>
      <c r="L92" s="77"/>
      <c r="M92" s="77">
        <f t="shared" si="1"/>
        <v>563019.09319656005</v>
      </c>
    </row>
    <row r="93" spans="1:13" ht="56.25" x14ac:dyDescent="0.25">
      <c r="A93" s="22" t="s">
        <v>59</v>
      </c>
      <c r="B93" s="22" t="s">
        <v>92</v>
      </c>
      <c r="C93" s="31" t="s">
        <v>61</v>
      </c>
      <c r="D93" s="22" t="s">
        <v>243</v>
      </c>
      <c r="E93" s="22" t="s">
        <v>49</v>
      </c>
      <c r="F93" s="47">
        <f>'Приложение 3'!I89</f>
        <v>572420.61244044604</v>
      </c>
      <c r="G93" s="71">
        <f>'Приложение 1'!F77</f>
        <v>3</v>
      </c>
      <c r="H93" s="77"/>
      <c r="I93" s="77"/>
      <c r="J93" s="77"/>
      <c r="K93" s="77"/>
      <c r="L93" s="77"/>
      <c r="M93" s="77">
        <f t="shared" si="1"/>
        <v>1717261.8373213382</v>
      </c>
    </row>
    <row r="94" spans="1:13" x14ac:dyDescent="0.25">
      <c r="A94" s="185" t="s">
        <v>153</v>
      </c>
      <c r="B94" s="182"/>
      <c r="C94" s="186"/>
      <c r="D94" s="182"/>
      <c r="E94" s="182"/>
      <c r="F94" s="183"/>
      <c r="G94" s="187">
        <f>SUM(G87:G93)</f>
        <v>442</v>
      </c>
      <c r="H94" s="184"/>
      <c r="I94" s="184"/>
      <c r="J94" s="184"/>
      <c r="K94" s="184"/>
      <c r="L94" s="184"/>
      <c r="M94" s="184">
        <f>SUM(M87:M93)</f>
        <v>12791202.662159342</v>
      </c>
    </row>
    <row r="95" spans="1:13" ht="56.25" x14ac:dyDescent="0.25">
      <c r="A95" s="22" t="s">
        <v>59</v>
      </c>
      <c r="B95" s="23" t="s">
        <v>46</v>
      </c>
      <c r="C95" s="132" t="s">
        <v>221</v>
      </c>
      <c r="D95" s="24" t="s">
        <v>50</v>
      </c>
      <c r="E95" s="22"/>
      <c r="F95" s="47"/>
      <c r="G95" s="71"/>
      <c r="H95" s="77">
        <v>597000</v>
      </c>
      <c r="I95" s="77">
        <v>144</v>
      </c>
      <c r="J95" s="77"/>
      <c r="K95" s="77"/>
      <c r="L95" s="77"/>
      <c r="M95" s="77">
        <f>H95</f>
        <v>597000</v>
      </c>
    </row>
    <row r="96" spans="1:13" ht="67.5" customHeight="1" x14ac:dyDescent="0.25">
      <c r="A96" s="22" t="s">
        <v>59</v>
      </c>
      <c r="B96" s="23" t="s">
        <v>58</v>
      </c>
      <c r="C96" s="110" t="s">
        <v>194</v>
      </c>
      <c r="D96" s="24" t="s">
        <v>308</v>
      </c>
      <c r="E96" s="26"/>
      <c r="F96" s="47"/>
      <c r="G96" s="71"/>
      <c r="H96" s="77">
        <v>80000</v>
      </c>
      <c r="I96" s="77">
        <v>1</v>
      </c>
      <c r="J96" s="77"/>
      <c r="K96" s="77"/>
      <c r="L96" s="77"/>
      <c r="M96" s="77">
        <f>H96</f>
        <v>80000</v>
      </c>
    </row>
    <row r="97" spans="1:13" x14ac:dyDescent="0.25">
      <c r="A97" s="62" t="s">
        <v>152</v>
      </c>
      <c r="B97" s="63"/>
      <c r="C97" s="63"/>
      <c r="D97" s="63"/>
      <c r="E97" s="64"/>
      <c r="F97" s="65"/>
      <c r="G97" s="73"/>
      <c r="H97" s="81"/>
      <c r="I97" s="81"/>
      <c r="J97" s="81"/>
      <c r="K97" s="81"/>
      <c r="L97" s="81"/>
      <c r="M97" s="81">
        <f>SUM(M95:M96)</f>
        <v>677000</v>
      </c>
    </row>
    <row r="98" spans="1:13" ht="45" x14ac:dyDescent="0.25">
      <c r="A98" s="22" t="s">
        <v>150</v>
      </c>
      <c r="B98" s="23"/>
      <c r="C98" s="24"/>
      <c r="D98" s="24"/>
      <c r="E98" s="26"/>
      <c r="F98" s="47"/>
      <c r="G98" s="71"/>
      <c r="H98" s="77"/>
      <c r="I98" s="77"/>
      <c r="J98" s="77"/>
      <c r="K98" s="77">
        <v>10400</v>
      </c>
      <c r="L98" s="77"/>
      <c r="M98" s="77">
        <v>10400</v>
      </c>
    </row>
    <row r="99" spans="1:13" ht="56.25" x14ac:dyDescent="0.25">
      <c r="A99" s="22" t="s">
        <v>151</v>
      </c>
      <c r="B99" s="23"/>
      <c r="C99" s="24"/>
      <c r="D99" s="24"/>
      <c r="E99" s="26"/>
      <c r="F99" s="47"/>
      <c r="G99" s="71"/>
      <c r="H99" s="77"/>
      <c r="I99" s="77"/>
      <c r="J99" s="77"/>
      <c r="K99" s="77"/>
      <c r="L99" s="77"/>
      <c r="M99" s="77"/>
    </row>
    <row r="100" spans="1:13" ht="67.5" x14ac:dyDescent="0.25">
      <c r="A100" s="32" t="s">
        <v>160</v>
      </c>
      <c r="B100" s="42"/>
      <c r="C100" s="42"/>
      <c r="D100" s="42"/>
      <c r="E100" s="43"/>
      <c r="F100" s="46"/>
      <c r="G100" s="74"/>
      <c r="H100" s="78"/>
      <c r="I100" s="78"/>
      <c r="J100" s="78"/>
      <c r="K100" s="78">
        <f>K94+K97+K98+K99</f>
        <v>10400</v>
      </c>
      <c r="L100" s="78"/>
      <c r="M100" s="78">
        <f>M94+M97+M98+M99</f>
        <v>13478602.662159342</v>
      </c>
    </row>
    <row r="101" spans="1:13" ht="45" x14ac:dyDescent="0.25">
      <c r="A101" s="22" t="s">
        <v>62</v>
      </c>
      <c r="B101" s="27" t="s">
        <v>305</v>
      </c>
      <c r="C101" s="22" t="s">
        <v>216</v>
      </c>
      <c r="D101" s="22" t="s">
        <v>217</v>
      </c>
      <c r="E101" s="22" t="s">
        <v>47</v>
      </c>
      <c r="F101" s="47">
        <f>'Приложение 3'!AV40</f>
        <v>44132.083193279999</v>
      </c>
      <c r="G101" s="47">
        <f>'Приложение 3'!AW40</f>
        <v>240</v>
      </c>
      <c r="H101" s="77"/>
      <c r="I101" s="77"/>
      <c r="J101" s="77"/>
      <c r="K101" s="77"/>
      <c r="L101" s="77"/>
      <c r="M101" s="77">
        <f t="shared" si="1"/>
        <v>10591699.966387199</v>
      </c>
    </row>
    <row r="102" spans="1:13" ht="45" x14ac:dyDescent="0.25">
      <c r="A102" s="22" t="s">
        <v>62</v>
      </c>
      <c r="B102" s="27" t="s">
        <v>305</v>
      </c>
      <c r="C102" s="22" t="s">
        <v>216</v>
      </c>
      <c r="D102" s="22" t="s">
        <v>217</v>
      </c>
      <c r="E102" s="22" t="s">
        <v>47</v>
      </c>
      <c r="F102" s="47">
        <f>'Приложение 3'!AV41</f>
        <v>52618.079031599998</v>
      </c>
      <c r="G102" s="47">
        <f>'Приложение 3'!AW41</f>
        <v>8</v>
      </c>
      <c r="H102" s="77"/>
      <c r="I102" s="77"/>
      <c r="J102" s="77"/>
      <c r="K102" s="77"/>
      <c r="L102" s="77"/>
      <c r="M102" s="77">
        <f t="shared" ref="M102" si="6">F102*G102+H102*I102-J102*G102+K102+L102</f>
        <v>420944.63225279999</v>
      </c>
    </row>
    <row r="103" spans="1:13" ht="45" x14ac:dyDescent="0.25">
      <c r="A103" s="22" t="s">
        <v>62</v>
      </c>
      <c r="B103" s="22" t="s">
        <v>64</v>
      </c>
      <c r="C103" s="22" t="s">
        <v>63</v>
      </c>
      <c r="D103" s="22" t="s">
        <v>231</v>
      </c>
      <c r="E103" s="24" t="s">
        <v>307</v>
      </c>
      <c r="F103" s="47">
        <f>'Приложение 3'!I90</f>
        <v>57982.4494885944</v>
      </c>
      <c r="G103" s="71">
        <f>'Приложение 1'!F81</f>
        <v>4</v>
      </c>
      <c r="H103" s="77"/>
      <c r="I103" s="77"/>
      <c r="J103" s="77"/>
      <c r="K103" s="77"/>
      <c r="L103" s="77"/>
      <c r="M103" s="77">
        <f t="shared" si="1"/>
        <v>231929.7979543776</v>
      </c>
    </row>
    <row r="104" spans="1:13" ht="45" x14ac:dyDescent="0.25">
      <c r="A104" s="22" t="s">
        <v>62</v>
      </c>
      <c r="B104" s="30" t="s">
        <v>66</v>
      </c>
      <c r="C104" s="22" t="s">
        <v>70</v>
      </c>
      <c r="D104" s="22" t="s">
        <v>228</v>
      </c>
      <c r="E104" s="24" t="s">
        <v>307</v>
      </c>
      <c r="F104" s="47">
        <f>'Приложение 3'!I91</f>
        <v>249282.06145870721</v>
      </c>
      <c r="G104" s="71">
        <f>'Приложение 1'!F82</f>
        <v>4</v>
      </c>
      <c r="H104" s="77"/>
      <c r="I104" s="77"/>
      <c r="J104" s="77"/>
      <c r="K104" s="77"/>
      <c r="L104" s="77"/>
      <c r="M104" s="77">
        <f t="shared" ref="M104:M112" si="7">F104*G104+H104*I104-J104*G104+K104+L104</f>
        <v>997128.24583482882</v>
      </c>
    </row>
    <row r="105" spans="1:13" ht="45" x14ac:dyDescent="0.25">
      <c r="A105" s="22" t="s">
        <v>62</v>
      </c>
      <c r="B105" s="30" t="s">
        <v>69</v>
      </c>
      <c r="C105" s="22" t="s">
        <v>71</v>
      </c>
      <c r="D105" s="22" t="s">
        <v>231</v>
      </c>
      <c r="E105" s="24" t="s">
        <v>307</v>
      </c>
      <c r="F105" s="47">
        <f>'Приложение 3'!I92</f>
        <v>59920.775722099606</v>
      </c>
      <c r="G105" s="71">
        <f>'Приложение 1'!F83</f>
        <v>6</v>
      </c>
      <c r="H105" s="77"/>
      <c r="I105" s="77"/>
      <c r="J105" s="77"/>
      <c r="K105" s="77"/>
      <c r="L105" s="77"/>
      <c r="M105" s="77">
        <f t="shared" si="7"/>
        <v>359524.65433259762</v>
      </c>
    </row>
    <row r="106" spans="1:13" ht="45" x14ac:dyDescent="0.25">
      <c r="A106" s="22" t="s">
        <v>62</v>
      </c>
      <c r="B106" s="30" t="s">
        <v>66</v>
      </c>
      <c r="C106" s="22" t="s">
        <v>72</v>
      </c>
      <c r="D106" s="22" t="s">
        <v>225</v>
      </c>
      <c r="E106" s="24" t="s">
        <v>307</v>
      </c>
      <c r="F106" s="47">
        <f>'Приложение 3'!I93</f>
        <v>188562.82893829921</v>
      </c>
      <c r="G106" s="71">
        <f>'Приложение 1'!F84</f>
        <v>2</v>
      </c>
      <c r="H106" s="77"/>
      <c r="I106" s="77"/>
      <c r="J106" s="77"/>
      <c r="K106" s="77"/>
      <c r="L106" s="77"/>
      <c r="M106" s="77">
        <f t="shared" si="7"/>
        <v>377125.65787659842</v>
      </c>
    </row>
    <row r="107" spans="1:13" ht="45" x14ac:dyDescent="0.25">
      <c r="A107" s="22" t="s">
        <v>62</v>
      </c>
      <c r="B107" s="30" t="s">
        <v>66</v>
      </c>
      <c r="C107" s="22" t="s">
        <v>73</v>
      </c>
      <c r="D107" s="22" t="s">
        <v>244</v>
      </c>
      <c r="E107" s="24" t="s">
        <v>307</v>
      </c>
      <c r="F107" s="47">
        <f>'Приложение 3'!I94</f>
        <v>205527.1066208338</v>
      </c>
      <c r="G107" s="71">
        <f>'Приложение 1'!F85</f>
        <v>2</v>
      </c>
      <c r="H107" s="77"/>
      <c r="I107" s="77"/>
      <c r="J107" s="77"/>
      <c r="K107" s="77"/>
      <c r="L107" s="77"/>
      <c r="M107" s="77">
        <f t="shared" si="7"/>
        <v>411054.2132416676</v>
      </c>
    </row>
    <row r="108" spans="1:13" ht="45" x14ac:dyDescent="0.25">
      <c r="A108" s="22" t="s">
        <v>62</v>
      </c>
      <c r="B108" s="30" t="s">
        <v>65</v>
      </c>
      <c r="C108" s="22" t="s">
        <v>75</v>
      </c>
      <c r="D108" s="22" t="s">
        <v>229</v>
      </c>
      <c r="E108" s="22" t="s">
        <v>48</v>
      </c>
      <c r="F108" s="47">
        <f>'Приложение 3'!I95</f>
        <v>90049.454422067822</v>
      </c>
      <c r="G108" s="71">
        <f>'Приложение 1'!F86</f>
        <v>2</v>
      </c>
      <c r="H108" s="77"/>
      <c r="I108" s="77"/>
      <c r="J108" s="77"/>
      <c r="K108" s="77"/>
      <c r="L108" s="77"/>
      <c r="M108" s="77">
        <f t="shared" si="7"/>
        <v>180098.90884413564</v>
      </c>
    </row>
    <row r="109" spans="1:13" ht="45" x14ac:dyDescent="0.25">
      <c r="A109" s="22" t="s">
        <v>62</v>
      </c>
      <c r="B109" s="30" t="s">
        <v>69</v>
      </c>
      <c r="C109" s="22" t="s">
        <v>76</v>
      </c>
      <c r="D109" s="22" t="s">
        <v>229</v>
      </c>
      <c r="E109" s="24" t="s">
        <v>307</v>
      </c>
      <c r="F109" s="47">
        <f>'Приложение 3'!I96</f>
        <v>74835.386220084591</v>
      </c>
      <c r="G109" s="71">
        <f>'Приложение 1'!F87</f>
        <v>3</v>
      </c>
      <c r="H109" s="77"/>
      <c r="I109" s="77"/>
      <c r="J109" s="77"/>
      <c r="K109" s="77"/>
      <c r="L109" s="77"/>
      <c r="M109" s="77">
        <f t="shared" si="7"/>
        <v>224506.15866025377</v>
      </c>
    </row>
    <row r="110" spans="1:13" ht="45" x14ac:dyDescent="0.25">
      <c r="A110" s="22" t="s">
        <v>62</v>
      </c>
      <c r="B110" s="30" t="s">
        <v>65</v>
      </c>
      <c r="C110" s="22" t="s">
        <v>77</v>
      </c>
      <c r="D110" s="22" t="s">
        <v>245</v>
      </c>
      <c r="E110" s="24" t="s">
        <v>307</v>
      </c>
      <c r="F110" s="47">
        <f>'Приложение 3'!I97</f>
        <v>69739.433739890199</v>
      </c>
      <c r="G110" s="71">
        <f>'Приложение 1'!F88</f>
        <v>5</v>
      </c>
      <c r="H110" s="77"/>
      <c r="I110" s="77"/>
      <c r="J110" s="77"/>
      <c r="K110" s="77"/>
      <c r="L110" s="77"/>
      <c r="M110" s="77">
        <f t="shared" si="7"/>
        <v>348697.16869945102</v>
      </c>
    </row>
    <row r="111" spans="1:13" ht="45" x14ac:dyDescent="0.25">
      <c r="A111" s="22" t="s">
        <v>62</v>
      </c>
      <c r="B111" s="30" t="s">
        <v>66</v>
      </c>
      <c r="C111" s="22" t="s">
        <v>78</v>
      </c>
      <c r="D111" s="22" t="s">
        <v>246</v>
      </c>
      <c r="E111" s="24" t="s">
        <v>307</v>
      </c>
      <c r="F111" s="47">
        <f>'Приложение 3'!I98</f>
        <v>69731.393749637398</v>
      </c>
      <c r="G111" s="71">
        <f>'Приложение 1'!F89</f>
        <v>2</v>
      </c>
      <c r="H111" s="77"/>
      <c r="I111" s="77"/>
      <c r="J111" s="77"/>
      <c r="K111" s="77"/>
      <c r="L111" s="77"/>
      <c r="M111" s="77">
        <f t="shared" si="7"/>
        <v>139462.7874992748</v>
      </c>
    </row>
    <row r="112" spans="1:13" ht="45" x14ac:dyDescent="0.25">
      <c r="A112" s="22" t="s">
        <v>62</v>
      </c>
      <c r="B112" s="30" t="s">
        <v>66</v>
      </c>
      <c r="C112" s="22" t="s">
        <v>79</v>
      </c>
      <c r="D112" s="22" t="s">
        <v>231</v>
      </c>
      <c r="E112" s="24" t="s">
        <v>307</v>
      </c>
      <c r="F112" s="47">
        <f>'Приложение 3'!I99</f>
        <v>205392.85678631722</v>
      </c>
      <c r="G112" s="71">
        <f>'Приложение 1'!F90</f>
        <v>5</v>
      </c>
      <c r="H112" s="77"/>
      <c r="I112" s="77"/>
      <c r="J112" s="77"/>
      <c r="K112" s="77"/>
      <c r="L112" s="77"/>
      <c r="M112" s="77">
        <f t="shared" si="7"/>
        <v>1026964.2839315861</v>
      </c>
    </row>
    <row r="113" spans="1:13" x14ac:dyDescent="0.25">
      <c r="A113" s="182" t="s">
        <v>153</v>
      </c>
      <c r="B113" s="182"/>
      <c r="C113" s="182"/>
      <c r="D113" s="182"/>
      <c r="E113" s="182"/>
      <c r="F113" s="183"/>
      <c r="G113" s="187">
        <f>SUM(G101:G112)</f>
        <v>283</v>
      </c>
      <c r="H113" s="184"/>
      <c r="I113" s="184"/>
      <c r="J113" s="184"/>
      <c r="K113" s="184"/>
      <c r="L113" s="184"/>
      <c r="M113" s="184">
        <f>SUM(M101:M112)</f>
        <v>15309136.47551477</v>
      </c>
    </row>
    <row r="114" spans="1:13" ht="45" x14ac:dyDescent="0.25">
      <c r="A114" s="22" t="s">
        <v>62</v>
      </c>
      <c r="B114" s="23" t="s">
        <v>46</v>
      </c>
      <c r="C114" s="132" t="s">
        <v>221</v>
      </c>
      <c r="D114" s="24" t="s">
        <v>50</v>
      </c>
      <c r="E114" s="22" t="s">
        <v>47</v>
      </c>
      <c r="F114" s="47"/>
      <c r="G114" s="71"/>
      <c r="H114" s="77">
        <v>995400</v>
      </c>
      <c r="I114" s="77">
        <v>35</v>
      </c>
      <c r="J114" s="77"/>
      <c r="K114" s="77"/>
      <c r="L114" s="77"/>
      <c r="M114" s="77">
        <f>H114</f>
        <v>995400</v>
      </c>
    </row>
    <row r="115" spans="1:13" ht="69.75" customHeight="1" x14ac:dyDescent="0.25">
      <c r="A115" s="22" t="s">
        <v>62</v>
      </c>
      <c r="B115" s="23" t="s">
        <v>58</v>
      </c>
      <c r="C115" s="24" t="s">
        <v>192</v>
      </c>
      <c r="D115" s="24" t="s">
        <v>302</v>
      </c>
      <c r="E115" s="26"/>
      <c r="F115" s="47"/>
      <c r="G115" s="71"/>
      <c r="H115" s="77">
        <v>375000</v>
      </c>
      <c r="I115" s="77">
        <v>5</v>
      </c>
      <c r="J115" s="77"/>
      <c r="K115" s="77"/>
      <c r="L115" s="77"/>
      <c r="M115" s="77">
        <f>H115</f>
        <v>375000</v>
      </c>
    </row>
    <row r="116" spans="1:13" x14ac:dyDescent="0.25">
      <c r="A116" s="62" t="s">
        <v>152</v>
      </c>
      <c r="B116" s="63"/>
      <c r="C116" s="63"/>
      <c r="D116" s="63"/>
      <c r="E116" s="64"/>
      <c r="F116" s="65"/>
      <c r="G116" s="73"/>
      <c r="H116" s="81"/>
      <c r="I116" s="81"/>
      <c r="J116" s="81"/>
      <c r="K116" s="81"/>
      <c r="L116" s="81"/>
      <c r="M116" s="81">
        <f>SUM(M114:M115)</f>
        <v>1370400</v>
      </c>
    </row>
    <row r="117" spans="1:13" ht="45" x14ac:dyDescent="0.25">
      <c r="A117" s="22" t="s">
        <v>150</v>
      </c>
      <c r="B117" s="23"/>
      <c r="C117" s="24"/>
      <c r="D117" s="24"/>
      <c r="E117" s="26"/>
      <c r="F117" s="47"/>
      <c r="G117" s="71"/>
      <c r="H117" s="77"/>
      <c r="I117" s="77"/>
      <c r="J117" s="77"/>
      <c r="K117" s="77">
        <v>19800</v>
      </c>
      <c r="L117" s="77"/>
      <c r="M117" s="77">
        <f>K117</f>
        <v>19800</v>
      </c>
    </row>
    <row r="118" spans="1:13" ht="56.25" x14ac:dyDescent="0.25">
      <c r="A118" s="22" t="s">
        <v>151</v>
      </c>
      <c r="B118" s="23"/>
      <c r="C118" s="24"/>
      <c r="D118" s="24"/>
      <c r="E118" s="26"/>
      <c r="F118" s="47"/>
      <c r="G118" s="71"/>
      <c r="H118" s="77"/>
      <c r="I118" s="77"/>
      <c r="J118" s="77"/>
      <c r="K118" s="77"/>
      <c r="L118" s="77"/>
      <c r="M118" s="77"/>
    </row>
    <row r="119" spans="1:13" ht="56.25" x14ac:dyDescent="0.25">
      <c r="A119" s="32" t="s">
        <v>161</v>
      </c>
      <c r="B119" s="42"/>
      <c r="C119" s="42"/>
      <c r="D119" s="42"/>
      <c r="E119" s="43"/>
      <c r="F119" s="46"/>
      <c r="G119" s="74"/>
      <c r="H119" s="78"/>
      <c r="I119" s="78"/>
      <c r="J119" s="78"/>
      <c r="K119" s="78">
        <f>K113+K116+K117+K118</f>
        <v>19800</v>
      </c>
      <c r="L119" s="78"/>
      <c r="M119" s="78">
        <f>M113+M116+M117+M118</f>
        <v>16699336.47551477</v>
      </c>
    </row>
    <row r="120" spans="1:13" hidden="1" outlineLevel="1" x14ac:dyDescent="0.25">
      <c r="A120" s="58" t="s">
        <v>153</v>
      </c>
      <c r="B120" s="59"/>
      <c r="C120" s="59"/>
      <c r="D120" s="59"/>
      <c r="E120" s="60"/>
      <c r="F120" s="61"/>
      <c r="G120" s="72"/>
      <c r="H120" s="79"/>
      <c r="I120" s="79"/>
      <c r="J120" s="79"/>
      <c r="K120" s="79"/>
      <c r="L120" s="79"/>
      <c r="M120" s="79">
        <f>M60+M79+M94+M113</f>
        <v>137869471.97840455</v>
      </c>
    </row>
    <row r="121" spans="1:13" hidden="1" outlineLevel="1" x14ac:dyDescent="0.25">
      <c r="A121" s="62" t="s">
        <v>152</v>
      </c>
      <c r="B121" s="63"/>
      <c r="C121" s="63"/>
      <c r="D121" s="63"/>
      <c r="E121" s="64"/>
      <c r="F121" s="65"/>
      <c r="G121" s="73"/>
      <c r="H121" s="81"/>
      <c r="I121" s="81"/>
      <c r="J121" s="81"/>
      <c r="K121" s="81"/>
      <c r="L121" s="81"/>
      <c r="M121" s="81">
        <f>M66+M83+M97+M116</f>
        <v>11630800</v>
      </c>
    </row>
    <row r="122" spans="1:13" ht="45" hidden="1" outlineLevel="1" x14ac:dyDescent="0.25">
      <c r="A122" s="66" t="s">
        <v>150</v>
      </c>
      <c r="B122" s="67"/>
      <c r="C122" s="67"/>
      <c r="D122" s="67"/>
      <c r="E122" s="68"/>
      <c r="F122" s="69"/>
      <c r="G122" s="75"/>
      <c r="H122" s="82"/>
      <c r="I122" s="82"/>
      <c r="J122" s="82"/>
      <c r="K122" s="82">
        <f>K67+K84+K98+K117</f>
        <v>2309200</v>
      </c>
      <c r="L122" s="82"/>
      <c r="M122" s="82">
        <f>M67+M84+M98+M117</f>
        <v>2309200</v>
      </c>
    </row>
    <row r="123" spans="1:13" ht="56.25" hidden="1" outlineLevel="1" x14ac:dyDescent="0.25">
      <c r="A123" s="66" t="s">
        <v>151</v>
      </c>
      <c r="B123" s="67"/>
      <c r="C123" s="67"/>
      <c r="D123" s="67"/>
      <c r="E123" s="68"/>
      <c r="F123" s="69"/>
      <c r="G123" s="75"/>
      <c r="H123" s="82"/>
      <c r="I123" s="82"/>
      <c r="J123" s="82"/>
      <c r="K123" s="82"/>
      <c r="L123" s="82"/>
      <c r="M123" s="82">
        <f>M68+M85+M99</f>
        <v>0</v>
      </c>
    </row>
    <row r="124" spans="1:13" hidden="1" outlineLevel="1" x14ac:dyDescent="0.25">
      <c r="A124" s="66" t="s">
        <v>155</v>
      </c>
      <c r="B124" s="67"/>
      <c r="C124" s="67"/>
      <c r="D124" s="67"/>
      <c r="E124" s="68"/>
      <c r="F124" s="69"/>
      <c r="G124" s="75"/>
      <c r="H124" s="82"/>
      <c r="I124" s="82"/>
      <c r="J124" s="82"/>
      <c r="K124" s="82">
        <f>K69+K86+K100+K119</f>
        <v>2309200</v>
      </c>
      <c r="L124" s="82"/>
      <c r="M124" s="82">
        <f>M69+M86+M100+M119</f>
        <v>151809471.97840455</v>
      </c>
    </row>
    <row r="125" spans="1:13" ht="45" collapsed="1" x14ac:dyDescent="0.25">
      <c r="A125" s="22" t="s">
        <v>80</v>
      </c>
      <c r="B125" s="36" t="s">
        <v>82</v>
      </c>
      <c r="C125" s="31" t="s">
        <v>81</v>
      </c>
      <c r="D125" s="31" t="s">
        <v>225</v>
      </c>
      <c r="E125" s="22" t="s">
        <v>49</v>
      </c>
      <c r="F125" s="47">
        <f>'Приложение 3'!I100</f>
        <v>371912.42437529366</v>
      </c>
      <c r="G125" s="71">
        <f>'Приложение 1'!F93</f>
        <v>11</v>
      </c>
      <c r="H125" s="77"/>
      <c r="I125" s="77"/>
      <c r="J125" s="77"/>
      <c r="K125" s="77"/>
      <c r="L125" s="77"/>
      <c r="M125" s="77">
        <f t="shared" ref="M125:M132" si="8">F125*G125+H125*I125-J125*G125+K125+L125</f>
        <v>4091036.6681282301</v>
      </c>
    </row>
    <row r="126" spans="1:13" ht="45" x14ac:dyDescent="0.25">
      <c r="A126" s="22" t="s">
        <v>80</v>
      </c>
      <c r="B126" s="36" t="s">
        <v>82</v>
      </c>
      <c r="C126" s="31" t="s">
        <v>83</v>
      </c>
      <c r="D126" s="22" t="s">
        <v>247</v>
      </c>
      <c r="E126" s="22" t="s">
        <v>49</v>
      </c>
      <c r="F126" s="47">
        <f>'Приложение 3'!I101</f>
        <v>377741.70099125541</v>
      </c>
      <c r="G126" s="71">
        <f>'Приложение 1'!F94</f>
        <v>1</v>
      </c>
      <c r="H126" s="77"/>
      <c r="I126" s="77"/>
      <c r="J126" s="77"/>
      <c r="K126" s="77"/>
      <c r="L126" s="77"/>
      <c r="M126" s="77">
        <f t="shared" si="8"/>
        <v>377741.70099125541</v>
      </c>
    </row>
    <row r="127" spans="1:13" ht="45" x14ac:dyDescent="0.25">
      <c r="A127" s="22" t="s">
        <v>80</v>
      </c>
      <c r="B127" s="36" t="s">
        <v>82</v>
      </c>
      <c r="C127" s="31" t="s">
        <v>84</v>
      </c>
      <c r="D127" s="22" t="s">
        <v>248</v>
      </c>
      <c r="E127" s="22" t="s">
        <v>49</v>
      </c>
      <c r="F127" s="47">
        <f>'Приложение 3'!I102</f>
        <v>372725.01216177351</v>
      </c>
      <c r="G127" s="71">
        <f>'Приложение 1'!F95</f>
        <v>2</v>
      </c>
      <c r="H127" s="77"/>
      <c r="I127" s="77"/>
      <c r="J127" s="77"/>
      <c r="K127" s="77"/>
      <c r="L127" s="77"/>
      <c r="M127" s="77">
        <f t="shared" si="8"/>
        <v>745450.02432354703</v>
      </c>
    </row>
    <row r="128" spans="1:13" ht="45" x14ac:dyDescent="0.25">
      <c r="A128" s="22" t="s">
        <v>80</v>
      </c>
      <c r="B128" s="36" t="s">
        <v>82</v>
      </c>
      <c r="C128" s="31" t="s">
        <v>85</v>
      </c>
      <c r="D128" s="22" t="s">
        <v>229</v>
      </c>
      <c r="E128" s="22" t="s">
        <v>49</v>
      </c>
      <c r="F128" s="47">
        <f>'Приложение 3'!I103</f>
        <v>371878.26524342556</v>
      </c>
      <c r="G128" s="71">
        <f>'Приложение 1'!F96</f>
        <v>9</v>
      </c>
      <c r="H128" s="77"/>
      <c r="I128" s="77"/>
      <c r="J128" s="77"/>
      <c r="K128" s="77"/>
      <c r="L128" s="77"/>
      <c r="M128" s="77">
        <f t="shared" si="8"/>
        <v>3346904.38719083</v>
      </c>
    </row>
    <row r="129" spans="1:14" ht="45" x14ac:dyDescent="0.25">
      <c r="A129" s="22" t="s">
        <v>80</v>
      </c>
      <c r="B129" s="36" t="s">
        <v>82</v>
      </c>
      <c r="C129" s="31" t="s">
        <v>36</v>
      </c>
      <c r="D129" s="22" t="s">
        <v>231</v>
      </c>
      <c r="E129" s="22" t="s">
        <v>49</v>
      </c>
      <c r="F129" s="47">
        <f>'Приложение 3'!I104</f>
        <v>208657.6133555116</v>
      </c>
      <c r="G129" s="71">
        <f>'Приложение 1'!F97</f>
        <v>3</v>
      </c>
      <c r="H129" s="77"/>
      <c r="I129" s="77"/>
      <c r="J129" s="77"/>
      <c r="K129" s="77"/>
      <c r="L129" s="77"/>
      <c r="M129" s="77">
        <f t="shared" si="8"/>
        <v>625972.84006653482</v>
      </c>
    </row>
    <row r="130" spans="1:14" ht="45" x14ac:dyDescent="0.25">
      <c r="A130" s="22" t="s">
        <v>80</v>
      </c>
      <c r="B130" s="36" t="s">
        <v>82</v>
      </c>
      <c r="C130" s="31" t="s">
        <v>86</v>
      </c>
      <c r="D130" s="22" t="s">
        <v>249</v>
      </c>
      <c r="E130" s="22" t="s">
        <v>49</v>
      </c>
      <c r="F130" s="47">
        <f>'Приложение 3'!I105</f>
        <v>210987.51448459006</v>
      </c>
      <c r="G130" s="71">
        <f>'Приложение 1'!F98</f>
        <v>12</v>
      </c>
      <c r="H130" s="77"/>
      <c r="I130" s="77"/>
      <c r="J130" s="77"/>
      <c r="K130" s="77"/>
      <c r="L130" s="77"/>
      <c r="M130" s="77">
        <f t="shared" si="8"/>
        <v>2531850.1738150809</v>
      </c>
    </row>
    <row r="131" spans="1:14" ht="45" x14ac:dyDescent="0.25">
      <c r="A131" s="22" t="s">
        <v>80</v>
      </c>
      <c r="B131" s="37" t="s">
        <v>65</v>
      </c>
      <c r="C131" s="31" t="s">
        <v>68</v>
      </c>
      <c r="D131" s="31" t="s">
        <v>229</v>
      </c>
      <c r="E131" s="22" t="s">
        <v>49</v>
      </c>
      <c r="F131" s="47">
        <f>'Приложение 3'!I106</f>
        <v>192787.37859722879</v>
      </c>
      <c r="G131" s="71">
        <f>'Приложение 1'!F99</f>
        <v>3</v>
      </c>
      <c r="H131" s="77"/>
      <c r="I131" s="77"/>
      <c r="J131" s="77"/>
      <c r="K131" s="77"/>
      <c r="L131" s="77"/>
      <c r="M131" s="77">
        <f t="shared" si="8"/>
        <v>578362.13579168636</v>
      </c>
    </row>
    <row r="132" spans="1:14" ht="45" x14ac:dyDescent="0.25">
      <c r="A132" s="22" t="s">
        <v>80</v>
      </c>
      <c r="B132" s="37" t="s">
        <v>66</v>
      </c>
      <c r="C132" s="31" t="s">
        <v>67</v>
      </c>
      <c r="D132" s="31" t="s">
        <v>246</v>
      </c>
      <c r="E132" s="22" t="s">
        <v>49</v>
      </c>
      <c r="F132" s="47">
        <f>'Приложение 3'!I107</f>
        <v>204546.63917245949</v>
      </c>
      <c r="G132" s="71">
        <f>'Приложение 1'!F100</f>
        <v>2</v>
      </c>
      <c r="H132" s="77"/>
      <c r="I132" s="77"/>
      <c r="J132" s="77"/>
      <c r="K132" s="77"/>
      <c r="L132" s="77"/>
      <c r="M132" s="77">
        <f t="shared" si="8"/>
        <v>409093.27834491897</v>
      </c>
    </row>
    <row r="133" spans="1:14" x14ac:dyDescent="0.25">
      <c r="A133" s="182" t="s">
        <v>153</v>
      </c>
      <c r="B133" s="186"/>
      <c r="C133" s="186"/>
      <c r="D133" s="186"/>
      <c r="E133" s="182"/>
      <c r="F133" s="183"/>
      <c r="G133" s="187">
        <f>SUM(G125:G132)</f>
        <v>43</v>
      </c>
      <c r="H133" s="184"/>
      <c r="I133" s="184"/>
      <c r="J133" s="184"/>
      <c r="K133" s="184"/>
      <c r="L133" s="184"/>
      <c r="M133" s="184">
        <f>SUM(M125:M132)</f>
        <v>12706411.208652083</v>
      </c>
    </row>
    <row r="134" spans="1:14" ht="45" x14ac:dyDescent="0.25">
      <c r="A134" s="22" t="s">
        <v>80</v>
      </c>
      <c r="B134" s="37" t="s">
        <v>12</v>
      </c>
      <c r="C134" s="109" t="s">
        <v>190</v>
      </c>
      <c r="D134" s="22" t="s">
        <v>293</v>
      </c>
      <c r="E134" s="22"/>
      <c r="F134" s="47"/>
      <c r="G134" s="71"/>
      <c r="H134" s="77">
        <v>15327000</v>
      </c>
      <c r="I134" s="77">
        <v>2500</v>
      </c>
      <c r="J134" s="77"/>
      <c r="K134" s="77"/>
      <c r="L134" s="77"/>
      <c r="M134" s="77">
        <f>H134</f>
        <v>15327000</v>
      </c>
    </row>
    <row r="135" spans="1:14" ht="45" x14ac:dyDescent="0.25">
      <c r="A135" s="22" t="s">
        <v>80</v>
      </c>
      <c r="B135" s="37" t="s">
        <v>10</v>
      </c>
      <c r="C135" s="31" t="s">
        <v>191</v>
      </c>
      <c r="D135" s="38"/>
      <c r="E135" s="38"/>
      <c r="F135" s="47"/>
      <c r="G135" s="71"/>
      <c r="H135" s="77">
        <v>25627600</v>
      </c>
      <c r="I135" s="77">
        <v>111</v>
      </c>
      <c r="J135" s="77"/>
      <c r="K135" s="77"/>
      <c r="L135" s="77"/>
      <c r="M135" s="77">
        <f t="shared" ref="M135:M137" si="9">H135</f>
        <v>25627600</v>
      </c>
    </row>
    <row r="136" spans="1:14" ht="45" x14ac:dyDescent="0.25">
      <c r="A136" s="22" t="s">
        <v>80</v>
      </c>
      <c r="B136" s="23" t="s">
        <v>58</v>
      </c>
      <c r="C136" s="24" t="s">
        <v>192</v>
      </c>
      <c r="D136" s="24" t="s">
        <v>302</v>
      </c>
      <c r="E136" s="122"/>
      <c r="F136" s="181"/>
      <c r="G136" s="181"/>
      <c r="H136" s="80">
        <v>140000</v>
      </c>
      <c r="I136" s="80">
        <v>2</v>
      </c>
      <c r="J136" s="80"/>
      <c r="K136" s="80"/>
      <c r="L136" s="80"/>
      <c r="M136" s="77">
        <f t="shared" si="9"/>
        <v>140000</v>
      </c>
    </row>
    <row r="137" spans="1:14" ht="45" x14ac:dyDescent="0.25">
      <c r="A137" s="22" t="s">
        <v>80</v>
      </c>
      <c r="B137" s="23" t="s">
        <v>89</v>
      </c>
      <c r="C137" s="132" t="s">
        <v>219</v>
      </c>
      <c r="D137" s="24" t="s">
        <v>303</v>
      </c>
      <c r="E137" s="122"/>
      <c r="F137" s="181"/>
      <c r="G137" s="181"/>
      <c r="H137" s="80">
        <v>375000</v>
      </c>
      <c r="I137" s="80">
        <v>3</v>
      </c>
      <c r="J137" s="80"/>
      <c r="K137" s="80"/>
      <c r="L137" s="80"/>
      <c r="M137" s="77">
        <f t="shared" si="9"/>
        <v>375000</v>
      </c>
    </row>
    <row r="138" spans="1:14" x14ac:dyDescent="0.25">
      <c r="A138" s="62" t="s">
        <v>152</v>
      </c>
      <c r="B138" s="63"/>
      <c r="C138" s="63"/>
      <c r="D138" s="63"/>
      <c r="E138" s="64"/>
      <c r="F138" s="65"/>
      <c r="G138" s="73"/>
      <c r="H138" s="64"/>
      <c r="I138" s="64"/>
      <c r="J138" s="64"/>
      <c r="K138" s="64"/>
      <c r="L138" s="64"/>
      <c r="M138" s="81">
        <f>SUM(M134:M137)</f>
        <v>41469600</v>
      </c>
    </row>
    <row r="139" spans="1:14" ht="45" x14ac:dyDescent="0.25">
      <c r="A139" s="22" t="s">
        <v>150</v>
      </c>
      <c r="B139" s="23"/>
      <c r="C139" s="24"/>
      <c r="D139" s="24"/>
      <c r="E139" s="26"/>
      <c r="F139" s="47"/>
      <c r="G139" s="71"/>
      <c r="H139" s="76"/>
      <c r="I139" s="76"/>
      <c r="J139" s="76"/>
      <c r="K139" s="77">
        <v>146900</v>
      </c>
      <c r="L139" s="76"/>
      <c r="M139" s="77">
        <f>K139</f>
        <v>146900</v>
      </c>
      <c r="N139" s="15"/>
    </row>
    <row r="140" spans="1:14" ht="56.25" x14ac:dyDescent="0.25">
      <c r="A140" s="22" t="s">
        <v>151</v>
      </c>
      <c r="B140" s="23"/>
      <c r="C140" s="24"/>
      <c r="D140" s="24"/>
      <c r="E140" s="26"/>
      <c r="F140" s="47"/>
      <c r="G140" s="71"/>
      <c r="H140" s="76"/>
      <c r="I140" s="76"/>
      <c r="J140" s="76"/>
      <c r="K140" s="76"/>
      <c r="L140" s="76"/>
      <c r="M140" s="77"/>
      <c r="N140" s="15"/>
    </row>
    <row r="141" spans="1:14" ht="45" x14ac:dyDescent="0.25">
      <c r="A141" s="32" t="s">
        <v>162</v>
      </c>
      <c r="B141" s="42"/>
      <c r="C141" s="42"/>
      <c r="D141" s="42"/>
      <c r="E141" s="43"/>
      <c r="F141" s="46"/>
      <c r="G141" s="74"/>
      <c r="H141" s="43"/>
      <c r="I141" s="43"/>
      <c r="J141" s="43"/>
      <c r="K141" s="78">
        <f>K133+K138+K139+K140</f>
        <v>146900</v>
      </c>
      <c r="L141" s="43"/>
      <c r="M141" s="78">
        <f>M133+M138+M139+M140</f>
        <v>54322911.208652079</v>
      </c>
      <c r="N141" s="15"/>
    </row>
    <row r="142" spans="1:14" ht="33.75" x14ac:dyDescent="0.25">
      <c r="A142" s="22" t="s">
        <v>11</v>
      </c>
      <c r="B142" s="23" t="s">
        <v>12</v>
      </c>
      <c r="C142" s="132" t="s">
        <v>222</v>
      </c>
      <c r="D142" s="25" t="s">
        <v>293</v>
      </c>
      <c r="E142" s="26"/>
      <c r="F142" s="47"/>
      <c r="G142" s="71"/>
      <c r="H142" s="77">
        <v>5348500</v>
      </c>
      <c r="I142" s="77">
        <v>1405</v>
      </c>
      <c r="J142" s="77"/>
      <c r="K142" s="77"/>
      <c r="L142" s="77"/>
      <c r="M142" s="77">
        <f>H142</f>
        <v>5348500</v>
      </c>
      <c r="N142" s="15"/>
    </row>
    <row r="143" spans="1:14" ht="69" customHeight="1" x14ac:dyDescent="0.25">
      <c r="A143" s="22" t="s">
        <v>11</v>
      </c>
      <c r="B143" s="23" t="s">
        <v>58</v>
      </c>
      <c r="C143" s="132" t="s">
        <v>224</v>
      </c>
      <c r="D143" s="24" t="s">
        <v>302</v>
      </c>
      <c r="E143" s="26"/>
      <c r="F143" s="47"/>
      <c r="G143" s="71"/>
      <c r="H143" s="77">
        <v>40000</v>
      </c>
      <c r="I143" s="77">
        <v>1</v>
      </c>
      <c r="J143" s="77"/>
      <c r="K143" s="77"/>
      <c r="L143" s="77"/>
      <c r="M143" s="77">
        <f t="shared" ref="M143:M144" si="10">H143</f>
        <v>40000</v>
      </c>
      <c r="N143" s="15"/>
    </row>
    <row r="144" spans="1:14" ht="45" x14ac:dyDescent="0.25">
      <c r="A144" s="22" t="s">
        <v>11</v>
      </c>
      <c r="B144" s="23" t="s">
        <v>89</v>
      </c>
      <c r="C144" s="132" t="s">
        <v>219</v>
      </c>
      <c r="D144" s="24" t="s">
        <v>303</v>
      </c>
      <c r="E144" s="26"/>
      <c r="F144" s="47"/>
      <c r="G144" s="71"/>
      <c r="H144" s="77">
        <v>150000</v>
      </c>
      <c r="I144" s="77">
        <v>2</v>
      </c>
      <c r="J144" s="77"/>
      <c r="K144" s="77"/>
      <c r="L144" s="77"/>
      <c r="M144" s="77">
        <f t="shared" si="10"/>
        <v>150000</v>
      </c>
      <c r="N144" s="15"/>
    </row>
    <row r="145" spans="1:14" x14ac:dyDescent="0.25">
      <c r="A145" s="62" t="s">
        <v>152</v>
      </c>
      <c r="B145" s="63"/>
      <c r="C145" s="63"/>
      <c r="D145" s="63"/>
      <c r="E145" s="64"/>
      <c r="F145" s="65"/>
      <c r="G145" s="73"/>
      <c r="H145" s="81"/>
      <c r="I145" s="81"/>
      <c r="J145" s="81"/>
      <c r="K145" s="81"/>
      <c r="L145" s="81"/>
      <c r="M145" s="81">
        <f>SUM(M142:M144)</f>
        <v>5538500</v>
      </c>
      <c r="N145" s="15"/>
    </row>
    <row r="146" spans="1:14" ht="45" x14ac:dyDescent="0.25">
      <c r="A146" s="22" t="s">
        <v>150</v>
      </c>
      <c r="B146" s="23"/>
      <c r="C146" s="24"/>
      <c r="D146" s="24"/>
      <c r="E146" s="26"/>
      <c r="F146" s="47"/>
      <c r="G146" s="71"/>
      <c r="H146" s="77"/>
      <c r="I146" s="77"/>
      <c r="J146" s="77"/>
      <c r="K146" s="83"/>
      <c r="L146" s="77"/>
      <c r="M146" s="77"/>
    </row>
    <row r="147" spans="1:14" ht="56.25" x14ac:dyDescent="0.25">
      <c r="A147" s="22" t="s">
        <v>151</v>
      </c>
      <c r="B147" s="23"/>
      <c r="C147" s="24"/>
      <c r="D147" s="24"/>
      <c r="E147" s="26"/>
      <c r="F147" s="47"/>
      <c r="G147" s="71"/>
      <c r="H147" s="77"/>
      <c r="I147" s="77"/>
      <c r="J147" s="77"/>
      <c r="K147" s="77"/>
      <c r="L147" s="77"/>
      <c r="M147" s="77"/>
    </row>
    <row r="148" spans="1:14" ht="33.75" x14ac:dyDescent="0.25">
      <c r="A148" s="32" t="s">
        <v>164</v>
      </c>
      <c r="B148" s="42"/>
      <c r="C148" s="42"/>
      <c r="D148" s="42"/>
      <c r="E148" s="43"/>
      <c r="F148" s="46"/>
      <c r="G148" s="74"/>
      <c r="H148" s="78"/>
      <c r="I148" s="78"/>
      <c r="J148" s="78"/>
      <c r="K148" s="78"/>
      <c r="L148" s="78"/>
      <c r="M148" s="78">
        <f>M145+M146+M147</f>
        <v>5538500</v>
      </c>
    </row>
    <row r="149" spans="1:14" ht="54.75" customHeight="1" x14ac:dyDescent="0.25">
      <c r="A149" s="22" t="s">
        <v>9</v>
      </c>
      <c r="B149" s="27" t="s">
        <v>94</v>
      </c>
      <c r="C149" s="28" t="s">
        <v>95</v>
      </c>
      <c r="D149" s="22" t="s">
        <v>7</v>
      </c>
      <c r="E149" s="29"/>
      <c r="F149" s="47"/>
      <c r="G149" s="71"/>
      <c r="H149" s="84">
        <v>4959800</v>
      </c>
      <c r="I149" s="77">
        <v>158</v>
      </c>
      <c r="J149" s="77"/>
      <c r="K149" s="77"/>
      <c r="L149" s="77"/>
      <c r="M149" s="77">
        <f>H149</f>
        <v>4959800</v>
      </c>
    </row>
    <row r="150" spans="1:14" ht="55.5" customHeight="1" x14ac:dyDescent="0.25">
      <c r="A150" s="22" t="s">
        <v>9</v>
      </c>
      <c r="B150" s="27" t="s">
        <v>10</v>
      </c>
      <c r="C150" s="28" t="s">
        <v>14</v>
      </c>
      <c r="D150" s="22"/>
      <c r="E150" s="29"/>
      <c r="F150" s="47"/>
      <c r="G150" s="71"/>
      <c r="H150" s="77"/>
      <c r="I150" s="77"/>
      <c r="J150" s="77"/>
      <c r="K150" s="77"/>
      <c r="L150" s="77"/>
      <c r="M150" s="77">
        <f t="shared" ref="M150:M153" si="11">H150</f>
        <v>0</v>
      </c>
    </row>
    <row r="151" spans="1:14" ht="67.5" x14ac:dyDescent="0.25">
      <c r="A151" s="22" t="s">
        <v>9</v>
      </c>
      <c r="B151" s="30" t="s">
        <v>87</v>
      </c>
      <c r="C151" s="22" t="s">
        <v>88</v>
      </c>
      <c r="D151" s="22"/>
      <c r="E151" s="29"/>
      <c r="F151" s="47"/>
      <c r="G151" s="71"/>
      <c r="H151" s="77">
        <v>3500000</v>
      </c>
      <c r="I151" s="77">
        <v>3</v>
      </c>
      <c r="J151" s="77"/>
      <c r="K151" s="77"/>
      <c r="L151" s="77"/>
      <c r="M151" s="77">
        <f t="shared" si="11"/>
        <v>3500000</v>
      </c>
    </row>
    <row r="152" spans="1:14" ht="67.5" x14ac:dyDescent="0.25">
      <c r="A152" s="22" t="s">
        <v>9</v>
      </c>
      <c r="B152" s="23" t="s">
        <v>89</v>
      </c>
      <c r="C152" s="132" t="s">
        <v>220</v>
      </c>
      <c r="D152" s="24" t="s">
        <v>304</v>
      </c>
      <c r="E152" s="26"/>
      <c r="F152" s="47"/>
      <c r="G152" s="71"/>
      <c r="H152" s="77">
        <v>2100000</v>
      </c>
      <c r="I152" s="77">
        <v>1</v>
      </c>
      <c r="J152" s="77"/>
      <c r="K152" s="77"/>
      <c r="L152" s="77"/>
      <c r="M152" s="77">
        <f t="shared" si="11"/>
        <v>2100000</v>
      </c>
    </row>
    <row r="153" spans="1:14" ht="57.75" customHeight="1" x14ac:dyDescent="0.25">
      <c r="A153" s="22" t="s">
        <v>9</v>
      </c>
      <c r="B153" s="23" t="s">
        <v>89</v>
      </c>
      <c r="C153" s="132" t="s">
        <v>219</v>
      </c>
      <c r="D153" s="24" t="s">
        <v>303</v>
      </c>
      <c r="E153" s="26"/>
      <c r="F153" s="47"/>
      <c r="G153" s="71"/>
      <c r="H153" s="77">
        <v>2785000</v>
      </c>
      <c r="I153" s="77">
        <v>2</v>
      </c>
      <c r="J153" s="77"/>
      <c r="K153" s="77"/>
      <c r="L153" s="77"/>
      <c r="M153" s="77">
        <f t="shared" si="11"/>
        <v>2785000</v>
      </c>
    </row>
    <row r="154" spans="1:14" x14ac:dyDescent="0.25">
      <c r="A154" s="62" t="s">
        <v>152</v>
      </c>
      <c r="B154" s="63"/>
      <c r="C154" s="63"/>
      <c r="D154" s="63"/>
      <c r="E154" s="64"/>
      <c r="F154" s="65"/>
      <c r="G154" s="73"/>
      <c r="H154" s="81"/>
      <c r="I154" s="81"/>
      <c r="J154" s="81"/>
      <c r="K154" s="81"/>
      <c r="L154" s="81"/>
      <c r="M154" s="81">
        <f>SUM(M149:M153)</f>
        <v>13344800</v>
      </c>
    </row>
    <row r="155" spans="1:14" ht="45" x14ac:dyDescent="0.25">
      <c r="A155" s="22" t="s">
        <v>150</v>
      </c>
      <c r="B155" s="23"/>
      <c r="C155" s="24"/>
      <c r="D155" s="24"/>
      <c r="E155" s="26"/>
      <c r="F155" s="47"/>
      <c r="G155" s="71"/>
      <c r="H155" s="77"/>
      <c r="I155" s="77"/>
      <c r="J155" s="77"/>
      <c r="K155" s="77">
        <v>5000</v>
      </c>
      <c r="L155" s="77"/>
      <c r="M155" s="77">
        <v>5000</v>
      </c>
    </row>
    <row r="156" spans="1:14" ht="56.25" x14ac:dyDescent="0.25">
      <c r="A156" s="22" t="s">
        <v>151</v>
      </c>
      <c r="B156" s="23"/>
      <c r="C156" s="24"/>
      <c r="D156" s="24"/>
      <c r="E156" s="26"/>
      <c r="F156" s="47"/>
      <c r="G156" s="71"/>
      <c r="H156" s="77"/>
      <c r="I156" s="77"/>
      <c r="J156" s="77"/>
      <c r="K156" s="77"/>
      <c r="L156" s="77"/>
      <c r="M156" s="77"/>
    </row>
    <row r="157" spans="1:14" ht="57" customHeight="1" x14ac:dyDescent="0.25">
      <c r="A157" s="32" t="s">
        <v>158</v>
      </c>
      <c r="B157" s="42"/>
      <c r="C157" s="42"/>
      <c r="D157" s="42"/>
      <c r="E157" s="43"/>
      <c r="F157" s="46"/>
      <c r="G157" s="74"/>
      <c r="H157" s="78"/>
      <c r="I157" s="78"/>
      <c r="J157" s="78"/>
      <c r="K157" s="78">
        <f>K154+K155+K156</f>
        <v>5000</v>
      </c>
      <c r="L157" s="78"/>
      <c r="M157" s="78">
        <f>M154+M155+M156</f>
        <v>13349800</v>
      </c>
    </row>
    <row r="158" spans="1:14" hidden="1" outlineLevel="1" x14ac:dyDescent="0.25">
      <c r="A158" s="58" t="s">
        <v>153</v>
      </c>
      <c r="B158" s="59"/>
      <c r="C158" s="59"/>
      <c r="D158" s="59"/>
      <c r="E158" s="60"/>
      <c r="F158" s="61"/>
      <c r="G158" s="72"/>
      <c r="H158" s="133"/>
      <c r="I158" s="134"/>
      <c r="J158" s="134"/>
      <c r="K158" s="134"/>
      <c r="L158" s="134"/>
      <c r="M158" s="134">
        <f>M133</f>
        <v>12706411.208652083</v>
      </c>
    </row>
    <row r="159" spans="1:14" hidden="1" outlineLevel="1" x14ac:dyDescent="0.25">
      <c r="A159" s="62" t="s">
        <v>152</v>
      </c>
      <c r="B159" s="63"/>
      <c r="C159" s="63"/>
      <c r="D159" s="63"/>
      <c r="E159" s="64"/>
      <c r="F159" s="65"/>
      <c r="G159" s="73"/>
      <c r="H159" s="135"/>
      <c r="I159" s="136"/>
      <c r="J159" s="136"/>
      <c r="K159" s="136"/>
      <c r="L159" s="136"/>
      <c r="M159" s="136">
        <f>M138+M145+M154</f>
        <v>60352900</v>
      </c>
    </row>
    <row r="160" spans="1:14" ht="45" hidden="1" outlineLevel="1" x14ac:dyDescent="0.25">
      <c r="A160" s="66" t="s">
        <v>150</v>
      </c>
      <c r="B160" s="67"/>
      <c r="C160" s="67"/>
      <c r="D160" s="67"/>
      <c r="E160" s="68"/>
      <c r="F160" s="69"/>
      <c r="G160" s="75"/>
      <c r="H160" s="137"/>
      <c r="I160" s="138"/>
      <c r="J160" s="138"/>
      <c r="K160" s="138">
        <f>K139+K146+K155</f>
        <v>151900</v>
      </c>
      <c r="L160" s="138"/>
      <c r="M160" s="138">
        <f>M139+M146+M155</f>
        <v>151900</v>
      </c>
    </row>
    <row r="161" spans="1:13" ht="56.25" hidden="1" outlineLevel="1" x14ac:dyDescent="0.25">
      <c r="A161" s="66" t="s">
        <v>151</v>
      </c>
      <c r="B161" s="67"/>
      <c r="C161" s="67"/>
      <c r="D161" s="67"/>
      <c r="E161" s="68"/>
      <c r="F161" s="69"/>
      <c r="G161" s="75"/>
      <c r="H161" s="137"/>
      <c r="I161" s="138"/>
      <c r="J161" s="138"/>
      <c r="K161" s="138"/>
      <c r="L161" s="138"/>
      <c r="M161" s="138">
        <f>M140+M147+M156</f>
        <v>0</v>
      </c>
    </row>
    <row r="162" spans="1:13" hidden="1" outlineLevel="1" x14ac:dyDescent="0.25">
      <c r="A162" s="66" t="s">
        <v>154</v>
      </c>
      <c r="B162" s="67"/>
      <c r="C162" s="67"/>
      <c r="D162" s="67"/>
      <c r="E162" s="68"/>
      <c r="F162" s="69"/>
      <c r="G162" s="75"/>
      <c r="H162" s="137"/>
      <c r="I162" s="138"/>
      <c r="J162" s="138"/>
      <c r="K162" s="138">
        <f>K141+K148+K157</f>
        <v>151900</v>
      </c>
      <c r="L162" s="138"/>
      <c r="M162" s="138">
        <f>M141+M148+M157</f>
        <v>73211211.208652079</v>
      </c>
    </row>
    <row r="163" spans="1:13" hidden="1" outlineLevel="1" x14ac:dyDescent="0.25">
      <c r="A163" s="139" t="s">
        <v>156</v>
      </c>
      <c r="B163" s="139"/>
      <c r="C163" s="139"/>
      <c r="D163" s="139"/>
      <c r="E163" s="139"/>
      <c r="F163" s="139"/>
      <c r="G163" s="139"/>
      <c r="H163" s="139"/>
      <c r="I163" s="139"/>
      <c r="J163" s="139"/>
      <c r="K163" s="140">
        <f>K124+K162</f>
        <v>2461100</v>
      </c>
      <c r="L163" s="139"/>
      <c r="M163" s="140">
        <f>M124+M162</f>
        <v>225020683.18705663</v>
      </c>
    </row>
    <row r="164" spans="1:13" collapsed="1" x14ac:dyDescent="0.25">
      <c r="M164" s="48"/>
    </row>
    <row r="165" spans="1:13" x14ac:dyDescent="0.25">
      <c r="M165" s="48"/>
    </row>
    <row r="166" spans="1:13" x14ac:dyDescent="0.25">
      <c r="M166" s="48"/>
    </row>
  </sheetData>
  <mergeCells count="1">
    <mergeCell ref="A2:M2"/>
  </mergeCells>
  <pageMargins left="0.51181102362204722" right="0.19685039370078741" top="0.35433070866141736" bottom="0.39370078740157483" header="0.11811023622047245" footer="0.11811023622047245"/>
  <pageSetup paperSize="8" scale="78" fitToHeight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34" workbookViewId="0">
      <selection activeCell="E35" sqref="E35"/>
    </sheetView>
  </sheetViews>
  <sheetFormatPr defaultRowHeight="15" x14ac:dyDescent="0.25"/>
  <cols>
    <col min="1" max="1" width="34.28515625" customWidth="1"/>
    <col min="2" max="2" width="36.7109375" customWidth="1"/>
    <col min="3" max="3" width="21.42578125" customWidth="1"/>
    <col min="4" max="4" width="37.7109375" customWidth="1"/>
    <col min="5" max="5" width="26.28515625" customWidth="1"/>
    <col min="6" max="6" width="13.28515625" customWidth="1"/>
    <col min="7" max="7" width="15.28515625" customWidth="1"/>
    <col min="8" max="8" width="14.42578125" customWidth="1"/>
    <col min="9" max="9" width="14.28515625" customWidth="1"/>
    <col min="10" max="10" width="14.85546875" customWidth="1"/>
    <col min="11" max="11" width="13.5703125" customWidth="1"/>
    <col min="12" max="12" width="14.85546875" customWidth="1"/>
    <col min="13" max="13" width="12.85546875" customWidth="1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75" x14ac:dyDescent="0.3">
      <c r="A2" s="211" t="s">
        <v>278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212" t="s">
        <v>279</v>
      </c>
      <c r="M3" s="212"/>
    </row>
    <row r="4" spans="1:13" ht="29.25" customHeight="1" x14ac:dyDescent="0.25">
      <c r="A4" s="213" t="s">
        <v>5</v>
      </c>
      <c r="B4" s="213" t="s">
        <v>268</v>
      </c>
      <c r="C4" s="215" t="s">
        <v>269</v>
      </c>
      <c r="D4" s="215" t="s">
        <v>270</v>
      </c>
      <c r="E4" s="144"/>
      <c r="F4" s="215" t="s">
        <v>289</v>
      </c>
      <c r="G4" s="206" t="s">
        <v>281</v>
      </c>
      <c r="H4" s="207" t="s">
        <v>282</v>
      </c>
      <c r="I4" s="208"/>
      <c r="J4" s="208"/>
      <c r="K4" s="208"/>
      <c r="L4" s="209"/>
      <c r="M4" s="210" t="s">
        <v>287</v>
      </c>
    </row>
    <row r="5" spans="1:13" ht="39.75" x14ac:dyDescent="0.25">
      <c r="A5" s="214"/>
      <c r="B5" s="214"/>
      <c r="C5" s="214"/>
      <c r="D5" s="214"/>
      <c r="E5" s="50" t="s">
        <v>142</v>
      </c>
      <c r="F5" s="216"/>
      <c r="G5" s="206"/>
      <c r="H5" s="143" t="s">
        <v>283</v>
      </c>
      <c r="I5" s="143" t="s">
        <v>284</v>
      </c>
      <c r="J5" s="143" t="s">
        <v>285</v>
      </c>
      <c r="K5" s="143" t="s">
        <v>288</v>
      </c>
      <c r="L5" s="143" t="s">
        <v>286</v>
      </c>
      <c r="M5" s="210"/>
    </row>
    <row r="6" spans="1:13" ht="25.5" x14ac:dyDescent="0.25">
      <c r="A6" s="3" t="s">
        <v>11</v>
      </c>
      <c r="B6" s="9" t="s">
        <v>58</v>
      </c>
      <c r="C6" s="131" t="s">
        <v>224</v>
      </c>
      <c r="D6" s="12" t="s">
        <v>302</v>
      </c>
      <c r="E6" s="3"/>
      <c r="F6" s="45"/>
      <c r="G6" s="39"/>
      <c r="H6" s="39"/>
      <c r="I6" s="39"/>
      <c r="J6" s="39"/>
      <c r="K6" s="39"/>
      <c r="L6" s="39"/>
      <c r="M6" s="39">
        <f>M7</f>
        <v>40000</v>
      </c>
    </row>
    <row r="7" spans="1:13" ht="28.5" customHeight="1" x14ac:dyDescent="0.25">
      <c r="A7" s="3"/>
      <c r="B7" s="9"/>
      <c r="C7" s="131"/>
      <c r="D7" s="12"/>
      <c r="E7" s="3" t="s">
        <v>127</v>
      </c>
      <c r="F7" s="45">
        <v>100</v>
      </c>
      <c r="G7" s="39">
        <v>20000</v>
      </c>
      <c r="H7" s="39">
        <v>2</v>
      </c>
      <c r="I7" s="39">
        <v>1</v>
      </c>
      <c r="J7" s="39">
        <v>1</v>
      </c>
      <c r="K7" s="39">
        <v>1</v>
      </c>
      <c r="L7" s="39">
        <v>1</v>
      </c>
      <c r="M7" s="39">
        <f>G7*H7*I7*J7*K7*L7</f>
        <v>40000</v>
      </c>
    </row>
    <row r="8" spans="1:13" ht="38.25" x14ac:dyDescent="0.25">
      <c r="A8" s="3" t="s">
        <v>11</v>
      </c>
      <c r="B8" s="9" t="s">
        <v>89</v>
      </c>
      <c r="C8" s="131" t="s">
        <v>219</v>
      </c>
      <c r="D8" s="12" t="s">
        <v>303</v>
      </c>
      <c r="E8" s="3"/>
      <c r="F8" s="45"/>
      <c r="G8" s="39"/>
      <c r="H8" s="39"/>
      <c r="I8" s="39"/>
      <c r="J8" s="39"/>
      <c r="K8" s="39"/>
      <c r="L8" s="39"/>
      <c r="M8" s="39">
        <f>SUM(M9:M10)</f>
        <v>150000</v>
      </c>
    </row>
    <row r="9" spans="1:13" ht="30" customHeight="1" x14ac:dyDescent="0.25">
      <c r="A9" s="3"/>
      <c r="B9" s="9"/>
      <c r="C9" s="131"/>
      <c r="D9" s="12"/>
      <c r="E9" s="3" t="s">
        <v>136</v>
      </c>
      <c r="F9" s="45">
        <v>100</v>
      </c>
      <c r="G9" s="39">
        <v>40000</v>
      </c>
      <c r="H9" s="41">
        <v>1</v>
      </c>
      <c r="I9" s="39">
        <v>1</v>
      </c>
      <c r="J9" s="41">
        <v>1</v>
      </c>
      <c r="K9" s="41">
        <v>1</v>
      </c>
      <c r="L9" s="39">
        <v>1</v>
      </c>
      <c r="M9" s="39">
        <f t="shared" ref="M9:M10" si="0">G9*H9*I9*J9*K9*L9</f>
        <v>40000</v>
      </c>
    </row>
    <row r="10" spans="1:13" ht="30.75" customHeight="1" x14ac:dyDescent="0.25">
      <c r="A10" s="3"/>
      <c r="B10" s="9"/>
      <c r="C10" s="131"/>
      <c r="D10" s="12"/>
      <c r="E10" s="3" t="s">
        <v>137</v>
      </c>
      <c r="F10" s="45">
        <v>200</v>
      </c>
      <c r="G10" s="39">
        <v>40000</v>
      </c>
      <c r="H10" s="41">
        <v>1.25</v>
      </c>
      <c r="I10" s="39">
        <v>1</v>
      </c>
      <c r="J10" s="41">
        <v>2.2000000000000002</v>
      </c>
      <c r="K10" s="41">
        <v>1</v>
      </c>
      <c r="L10" s="39">
        <v>1</v>
      </c>
      <c r="M10" s="39">
        <f t="shared" si="0"/>
        <v>110000.00000000001</v>
      </c>
    </row>
    <row r="11" spans="1:13" x14ac:dyDescent="0.25">
      <c r="A11" s="3"/>
      <c r="B11" s="9"/>
      <c r="C11" s="131"/>
      <c r="D11" s="12"/>
      <c r="E11" s="3"/>
      <c r="F11" s="45"/>
      <c r="G11" s="39"/>
      <c r="H11" s="39"/>
      <c r="I11" s="39"/>
      <c r="J11" s="39"/>
      <c r="K11" s="39"/>
      <c r="L11" s="39"/>
      <c r="M11" s="39"/>
    </row>
    <row r="12" spans="1:13" ht="63.75" x14ac:dyDescent="0.25">
      <c r="A12" s="3" t="s">
        <v>9</v>
      </c>
      <c r="B12" s="9" t="s">
        <v>89</v>
      </c>
      <c r="C12" s="131" t="s">
        <v>220</v>
      </c>
      <c r="D12" s="12" t="s">
        <v>304</v>
      </c>
      <c r="E12" s="3" t="s">
        <v>143</v>
      </c>
      <c r="F12" s="45">
        <v>3500</v>
      </c>
      <c r="G12" s="39">
        <v>2100</v>
      </c>
      <c r="H12" s="39">
        <v>1</v>
      </c>
      <c r="I12" s="39">
        <v>1</v>
      </c>
      <c r="J12" s="39">
        <v>1</v>
      </c>
      <c r="K12" s="39">
        <v>1</v>
      </c>
      <c r="L12" s="39">
        <v>1</v>
      </c>
      <c r="M12" s="39">
        <f t="shared" ref="M12" si="1">G12*H12*I12*J12*K12*L12</f>
        <v>2100</v>
      </c>
    </row>
    <row r="13" spans="1:13" ht="63.75" x14ac:dyDescent="0.25">
      <c r="A13" s="3" t="s">
        <v>9</v>
      </c>
      <c r="B13" s="9" t="s">
        <v>89</v>
      </c>
      <c r="C13" s="131" t="s">
        <v>219</v>
      </c>
      <c r="D13" s="12" t="s">
        <v>303</v>
      </c>
      <c r="E13" s="3"/>
      <c r="F13" s="45"/>
      <c r="G13" s="39"/>
      <c r="H13" s="39"/>
      <c r="I13" s="39"/>
      <c r="J13" s="39"/>
      <c r="K13" s="39"/>
      <c r="L13" s="39"/>
      <c r="M13" s="39">
        <f>SUM(M14:M15)</f>
        <v>2784600</v>
      </c>
    </row>
    <row r="14" spans="1:13" ht="30" customHeight="1" x14ac:dyDescent="0.25">
      <c r="A14" s="3"/>
      <c r="B14" s="9"/>
      <c r="C14" s="131"/>
      <c r="D14" s="12"/>
      <c r="E14" s="3" t="s">
        <v>138</v>
      </c>
      <c r="F14" s="45">
        <v>550</v>
      </c>
      <c r="G14" s="39">
        <v>40000</v>
      </c>
      <c r="H14" s="41">
        <v>1.8</v>
      </c>
      <c r="I14" s="39">
        <v>1</v>
      </c>
      <c r="J14" s="41">
        <v>30.55</v>
      </c>
      <c r="K14" s="41">
        <v>1</v>
      </c>
      <c r="L14" s="39">
        <v>1</v>
      </c>
      <c r="M14" s="39">
        <f t="shared" ref="M14:M15" si="2">G14*H14*I14*J14*K14*L14</f>
        <v>2199600</v>
      </c>
    </row>
    <row r="15" spans="1:13" ht="30" customHeight="1" x14ac:dyDescent="0.25">
      <c r="A15" s="3"/>
      <c r="B15" s="9"/>
      <c r="C15" s="131"/>
      <c r="D15" s="12"/>
      <c r="E15" s="3" t="s">
        <v>146</v>
      </c>
      <c r="F15" s="45">
        <v>200</v>
      </c>
      <c r="G15" s="39">
        <v>40000</v>
      </c>
      <c r="H15" s="41">
        <v>1.25</v>
      </c>
      <c r="I15" s="39">
        <v>1</v>
      </c>
      <c r="J15" s="41">
        <v>11.7</v>
      </c>
      <c r="K15" s="41">
        <v>1</v>
      </c>
      <c r="L15" s="39">
        <v>1</v>
      </c>
      <c r="M15" s="39">
        <f t="shared" si="2"/>
        <v>585000</v>
      </c>
    </row>
    <row r="16" spans="1:13" ht="76.5" x14ac:dyDescent="0.25">
      <c r="A16" s="3" t="s">
        <v>51</v>
      </c>
      <c r="B16" s="9" t="s">
        <v>58</v>
      </c>
      <c r="C16" s="131" t="s">
        <v>223</v>
      </c>
      <c r="D16" s="12" t="s">
        <v>308</v>
      </c>
      <c r="E16" s="3"/>
      <c r="F16" s="45"/>
      <c r="G16" s="39"/>
      <c r="H16" s="39"/>
      <c r="I16" s="39"/>
      <c r="J16" s="85"/>
      <c r="K16" s="85"/>
      <c r="L16" s="39"/>
      <c r="M16" s="39">
        <f>SUM(M17:M18)</f>
        <v>110000</v>
      </c>
    </row>
    <row r="17" spans="1:13" ht="28.5" customHeight="1" x14ac:dyDescent="0.25">
      <c r="A17" s="3"/>
      <c r="B17" s="9"/>
      <c r="C17" s="131"/>
      <c r="D17" s="12"/>
      <c r="E17" s="3" t="s">
        <v>124</v>
      </c>
      <c r="F17" s="45">
        <v>250</v>
      </c>
      <c r="G17" s="39">
        <v>40000</v>
      </c>
      <c r="H17" s="41">
        <v>1.75</v>
      </c>
      <c r="I17" s="39">
        <v>1</v>
      </c>
      <c r="J17" s="85">
        <v>1</v>
      </c>
      <c r="K17" s="85">
        <v>1</v>
      </c>
      <c r="L17" s="39">
        <v>1</v>
      </c>
      <c r="M17" s="39">
        <f t="shared" ref="M17:M18" si="3">G17*H17*I17*J17*K17*L17</f>
        <v>70000</v>
      </c>
    </row>
    <row r="18" spans="1:13" ht="30" customHeight="1" x14ac:dyDescent="0.25">
      <c r="A18" s="3"/>
      <c r="B18" s="9"/>
      <c r="C18" s="131"/>
      <c r="D18" s="12"/>
      <c r="E18" s="3" t="s">
        <v>125</v>
      </c>
      <c r="F18" s="45">
        <v>200</v>
      </c>
      <c r="G18" s="39">
        <v>40000</v>
      </c>
      <c r="H18" s="39">
        <v>1</v>
      </c>
      <c r="I18" s="39">
        <v>1</v>
      </c>
      <c r="J18" s="85">
        <v>1</v>
      </c>
      <c r="K18" s="85">
        <v>1</v>
      </c>
      <c r="L18" s="39">
        <v>1</v>
      </c>
      <c r="M18" s="39">
        <f t="shared" si="3"/>
        <v>40000</v>
      </c>
    </row>
    <row r="19" spans="1:13" ht="76.5" x14ac:dyDescent="0.25">
      <c r="A19" s="3" t="s">
        <v>51</v>
      </c>
      <c r="B19" s="9" t="s">
        <v>58</v>
      </c>
      <c r="C19" s="131" t="s">
        <v>224</v>
      </c>
      <c r="D19" s="12" t="s">
        <v>302</v>
      </c>
      <c r="E19" s="3"/>
      <c r="F19" s="45"/>
      <c r="G19" s="39"/>
      <c r="H19" s="39"/>
      <c r="I19" s="39"/>
      <c r="J19" s="85"/>
      <c r="K19" s="85"/>
      <c r="L19" s="39"/>
      <c r="M19" s="39">
        <f>SUM(M20:M24)</f>
        <v>687000</v>
      </c>
    </row>
    <row r="20" spans="1:13" ht="28.5" customHeight="1" x14ac:dyDescent="0.25">
      <c r="A20" s="3"/>
      <c r="B20" s="9"/>
      <c r="C20" s="131"/>
      <c r="D20" s="12"/>
      <c r="E20" s="3" t="s">
        <v>133</v>
      </c>
      <c r="F20" s="45">
        <v>160</v>
      </c>
      <c r="G20" s="39">
        <v>20000</v>
      </c>
      <c r="H20" s="39">
        <v>3.5</v>
      </c>
      <c r="I20" s="39">
        <v>1</v>
      </c>
      <c r="J20" s="85">
        <v>1</v>
      </c>
      <c r="K20" s="85">
        <v>1</v>
      </c>
      <c r="L20" s="39">
        <v>1</v>
      </c>
      <c r="M20" s="39">
        <f t="shared" ref="M20:M23" si="4">G20*H20*I20*J20*K20*L20</f>
        <v>70000</v>
      </c>
    </row>
    <row r="21" spans="1:13" ht="42" customHeight="1" x14ac:dyDescent="0.25">
      <c r="A21" s="3"/>
      <c r="B21" s="9"/>
      <c r="C21" s="131"/>
      <c r="D21" s="12"/>
      <c r="E21" s="3" t="s">
        <v>290</v>
      </c>
      <c r="F21" s="45">
        <v>15000</v>
      </c>
      <c r="G21" s="39">
        <v>20000</v>
      </c>
      <c r="H21" s="39">
        <v>12.8</v>
      </c>
      <c r="I21" s="39">
        <v>1</v>
      </c>
      <c r="J21" s="85">
        <v>1</v>
      </c>
      <c r="K21" s="85">
        <v>1</v>
      </c>
      <c r="L21" s="39">
        <v>1</v>
      </c>
      <c r="M21" s="39">
        <f t="shared" si="4"/>
        <v>256000</v>
      </c>
    </row>
    <row r="22" spans="1:13" ht="27.75" customHeight="1" x14ac:dyDescent="0.25">
      <c r="A22" s="3"/>
      <c r="B22" s="9"/>
      <c r="C22" s="131"/>
      <c r="D22" s="12"/>
      <c r="E22" s="3" t="s">
        <v>315</v>
      </c>
      <c r="F22" s="45">
        <v>1050</v>
      </c>
      <c r="G22" s="39">
        <v>20000</v>
      </c>
      <c r="H22" s="39">
        <v>12.8</v>
      </c>
      <c r="I22" s="39">
        <v>1</v>
      </c>
      <c r="J22" s="85">
        <v>1</v>
      </c>
      <c r="K22" s="85">
        <v>1</v>
      </c>
      <c r="L22" s="39">
        <v>1</v>
      </c>
      <c r="M22" s="39">
        <f t="shared" si="4"/>
        <v>256000</v>
      </c>
    </row>
    <row r="23" spans="1:13" ht="29.25" customHeight="1" x14ac:dyDescent="0.25">
      <c r="A23" s="3"/>
      <c r="B23" s="9"/>
      <c r="C23" s="131"/>
      <c r="D23" s="12"/>
      <c r="E23" s="3" t="s">
        <v>316</v>
      </c>
      <c r="F23" s="45">
        <v>28</v>
      </c>
      <c r="G23" s="39">
        <v>20000</v>
      </c>
      <c r="H23" s="39">
        <v>1</v>
      </c>
      <c r="I23" s="39">
        <v>1</v>
      </c>
      <c r="J23" s="85">
        <v>1</v>
      </c>
      <c r="K23" s="85">
        <v>1</v>
      </c>
      <c r="L23" s="39">
        <v>1</v>
      </c>
      <c r="M23" s="39">
        <f t="shared" si="4"/>
        <v>20000</v>
      </c>
    </row>
    <row r="24" spans="1:13" ht="25.5" x14ac:dyDescent="0.25">
      <c r="A24" s="3"/>
      <c r="B24" s="9"/>
      <c r="C24" s="131"/>
      <c r="D24" s="12"/>
      <c r="E24" s="3" t="s">
        <v>317</v>
      </c>
      <c r="F24" s="188">
        <v>200</v>
      </c>
      <c r="G24" s="39">
        <v>20000</v>
      </c>
      <c r="H24" s="39">
        <v>4.28</v>
      </c>
      <c r="I24" s="39">
        <v>1</v>
      </c>
      <c r="J24" s="85">
        <v>1</v>
      </c>
      <c r="K24" s="85">
        <v>1</v>
      </c>
      <c r="L24" s="39">
        <v>1</v>
      </c>
      <c r="M24" s="39">
        <v>85000</v>
      </c>
    </row>
    <row r="25" spans="1:13" ht="76.5" x14ac:dyDescent="0.25">
      <c r="A25" s="3" t="s">
        <v>51</v>
      </c>
      <c r="B25" s="9" t="s">
        <v>89</v>
      </c>
      <c r="C25" s="131" t="s">
        <v>219</v>
      </c>
      <c r="D25" s="12" t="s">
        <v>303</v>
      </c>
      <c r="E25" s="3" t="s">
        <v>280</v>
      </c>
      <c r="F25" s="45"/>
      <c r="G25" s="39"/>
      <c r="H25" s="39"/>
      <c r="I25" s="39"/>
      <c r="J25" s="85"/>
      <c r="K25" s="85"/>
      <c r="L25" s="39"/>
      <c r="M25" s="39">
        <f>SUM(M26:M26)</f>
        <v>50000</v>
      </c>
    </row>
    <row r="26" spans="1:13" x14ac:dyDescent="0.25">
      <c r="A26" s="3"/>
      <c r="B26" s="9"/>
      <c r="C26" s="131"/>
      <c r="D26" s="12"/>
      <c r="E26" s="3"/>
      <c r="F26" s="45">
        <v>450</v>
      </c>
      <c r="G26" s="39">
        <v>40000</v>
      </c>
      <c r="H26" s="39">
        <v>1.25</v>
      </c>
      <c r="I26" s="39">
        <v>1</v>
      </c>
      <c r="J26" s="85">
        <v>1</v>
      </c>
      <c r="K26" s="85">
        <v>1</v>
      </c>
      <c r="L26" s="39">
        <v>1</v>
      </c>
      <c r="M26" s="39">
        <f t="shared" ref="M26:M27" si="5">G26*H26*I26*J26*K26*L26</f>
        <v>50000</v>
      </c>
    </row>
    <row r="27" spans="1:13" ht="76.5" x14ac:dyDescent="0.25">
      <c r="A27" s="8" t="s">
        <v>56</v>
      </c>
      <c r="B27" s="9" t="s">
        <v>58</v>
      </c>
      <c r="C27" s="131" t="s">
        <v>223</v>
      </c>
      <c r="D27" s="12" t="s">
        <v>308</v>
      </c>
      <c r="E27" s="3" t="s">
        <v>149</v>
      </c>
      <c r="F27" s="45">
        <v>250</v>
      </c>
      <c r="G27" s="39">
        <v>40000</v>
      </c>
      <c r="H27" s="41">
        <v>2.75</v>
      </c>
      <c r="I27" s="41">
        <v>1</v>
      </c>
      <c r="J27" s="85">
        <v>1</v>
      </c>
      <c r="K27" s="85">
        <v>1</v>
      </c>
      <c r="L27" s="39">
        <v>1</v>
      </c>
      <c r="M27" s="39">
        <f t="shared" si="5"/>
        <v>110000</v>
      </c>
    </row>
    <row r="28" spans="1:13" ht="76.5" x14ac:dyDescent="0.25">
      <c r="A28" s="8" t="s">
        <v>56</v>
      </c>
      <c r="B28" s="9" t="s">
        <v>58</v>
      </c>
      <c r="C28" s="131" t="s">
        <v>224</v>
      </c>
      <c r="D28" s="12" t="s">
        <v>302</v>
      </c>
      <c r="E28" s="3"/>
      <c r="F28" s="45"/>
      <c r="G28" s="39"/>
      <c r="H28" s="39"/>
      <c r="I28" s="39"/>
      <c r="J28" s="85"/>
      <c r="K28" s="85"/>
      <c r="L28" s="39"/>
      <c r="M28" s="39">
        <f>SUM(M29:M29)</f>
        <v>95000</v>
      </c>
    </row>
    <row r="29" spans="1:13" ht="30.75" customHeight="1" x14ac:dyDescent="0.25">
      <c r="A29" s="8"/>
      <c r="B29" s="9"/>
      <c r="C29" s="131"/>
      <c r="D29" s="12"/>
      <c r="E29" s="3" t="s">
        <v>144</v>
      </c>
      <c r="F29" s="45">
        <v>220</v>
      </c>
      <c r="G29" s="39">
        <v>20000</v>
      </c>
      <c r="H29" s="41">
        <v>4.75</v>
      </c>
      <c r="I29" s="39">
        <v>1</v>
      </c>
      <c r="J29" s="85">
        <v>1</v>
      </c>
      <c r="K29" s="85">
        <v>1</v>
      </c>
      <c r="L29" s="39">
        <v>1</v>
      </c>
      <c r="M29" s="39">
        <f t="shared" ref="M29:M30" si="6">G29*H29*I29*J29*K29*L29</f>
        <v>95000</v>
      </c>
    </row>
    <row r="30" spans="1:13" ht="63.75" x14ac:dyDescent="0.25">
      <c r="A30" s="3" t="s">
        <v>59</v>
      </c>
      <c r="B30" s="9" t="s">
        <v>58</v>
      </c>
      <c r="C30" s="131" t="s">
        <v>223</v>
      </c>
      <c r="D30" s="12" t="s">
        <v>308</v>
      </c>
      <c r="E30" s="3" t="s">
        <v>126</v>
      </c>
      <c r="F30" s="45">
        <v>230</v>
      </c>
      <c r="G30" s="39">
        <v>40000</v>
      </c>
      <c r="H30" s="39">
        <v>2</v>
      </c>
      <c r="I30" s="39">
        <v>1</v>
      </c>
      <c r="J30" s="85">
        <v>1</v>
      </c>
      <c r="K30" s="85">
        <v>1</v>
      </c>
      <c r="L30" s="39">
        <v>1</v>
      </c>
      <c r="M30" s="39">
        <f t="shared" si="6"/>
        <v>80000</v>
      </c>
    </row>
    <row r="31" spans="1:13" ht="51" x14ac:dyDescent="0.25">
      <c r="A31" s="3" t="s">
        <v>62</v>
      </c>
      <c r="B31" s="9" t="s">
        <v>58</v>
      </c>
      <c r="C31" s="131" t="s">
        <v>224</v>
      </c>
      <c r="D31" s="12" t="s">
        <v>302</v>
      </c>
      <c r="E31" s="3"/>
      <c r="F31" s="45"/>
      <c r="G31" s="39"/>
      <c r="H31" s="39"/>
      <c r="I31" s="39"/>
      <c r="J31" s="39"/>
      <c r="K31" s="39"/>
      <c r="L31" s="39"/>
      <c r="M31" s="39">
        <f>SUM(M32:M36)</f>
        <v>374850</v>
      </c>
    </row>
    <row r="32" spans="1:13" ht="39.75" customHeight="1" x14ac:dyDescent="0.25">
      <c r="A32" s="3"/>
      <c r="B32" s="9"/>
      <c r="C32" s="131"/>
      <c r="D32" s="12"/>
      <c r="E32" s="3" t="s">
        <v>128</v>
      </c>
      <c r="F32" s="45">
        <v>100</v>
      </c>
      <c r="G32" s="39">
        <v>20000</v>
      </c>
      <c r="H32" s="39">
        <v>2</v>
      </c>
      <c r="I32" s="41">
        <v>1.75</v>
      </c>
      <c r="J32" s="39">
        <v>1</v>
      </c>
      <c r="K32" s="39">
        <v>1</v>
      </c>
      <c r="L32" s="39">
        <v>1</v>
      </c>
      <c r="M32" s="39">
        <f t="shared" ref="M32:M36" si="7">G32*H32*I32*J32*K32*L32</f>
        <v>70000</v>
      </c>
    </row>
    <row r="33" spans="1:13" ht="42" customHeight="1" x14ac:dyDescent="0.25">
      <c r="A33" s="3"/>
      <c r="B33" s="9"/>
      <c r="C33" s="131"/>
      <c r="D33" s="12"/>
      <c r="E33" s="3" t="s">
        <v>129</v>
      </c>
      <c r="F33" s="45">
        <v>50</v>
      </c>
      <c r="G33" s="39">
        <v>20000</v>
      </c>
      <c r="H33" s="41">
        <v>1.43</v>
      </c>
      <c r="I33" s="41">
        <v>1.75</v>
      </c>
      <c r="J33" s="39">
        <v>1</v>
      </c>
      <c r="K33" s="39">
        <v>1</v>
      </c>
      <c r="L33" s="39">
        <v>1</v>
      </c>
      <c r="M33" s="39">
        <f t="shared" si="7"/>
        <v>50050</v>
      </c>
    </row>
    <row r="34" spans="1:13" ht="29.25" customHeight="1" x14ac:dyDescent="0.25">
      <c r="A34" s="3"/>
      <c r="B34" s="9"/>
      <c r="C34" s="131"/>
      <c r="D34" s="12"/>
      <c r="E34" s="3" t="s">
        <v>130</v>
      </c>
      <c r="F34" s="45">
        <v>200</v>
      </c>
      <c r="G34" s="39">
        <v>20000</v>
      </c>
      <c r="H34" s="41">
        <v>4.28</v>
      </c>
      <c r="I34" s="41">
        <v>1.75</v>
      </c>
      <c r="J34" s="39">
        <v>1</v>
      </c>
      <c r="K34" s="39">
        <v>1</v>
      </c>
      <c r="L34" s="39">
        <v>1</v>
      </c>
      <c r="M34" s="39">
        <f t="shared" si="7"/>
        <v>149800</v>
      </c>
    </row>
    <row r="35" spans="1:13" ht="51" x14ac:dyDescent="0.25">
      <c r="A35" s="3"/>
      <c r="B35" s="9"/>
      <c r="C35" s="131"/>
      <c r="D35" s="12"/>
      <c r="E35" s="3" t="s">
        <v>131</v>
      </c>
      <c r="F35" s="45">
        <v>30</v>
      </c>
      <c r="G35" s="39">
        <v>20000</v>
      </c>
      <c r="H35" s="39">
        <v>1</v>
      </c>
      <c r="I35" s="41">
        <v>1.75</v>
      </c>
      <c r="J35" s="39">
        <v>1</v>
      </c>
      <c r="K35" s="39">
        <v>1</v>
      </c>
      <c r="L35" s="39">
        <v>1</v>
      </c>
      <c r="M35" s="39">
        <f t="shared" si="7"/>
        <v>35000</v>
      </c>
    </row>
    <row r="36" spans="1:13" ht="41.25" customHeight="1" x14ac:dyDescent="0.25">
      <c r="A36" s="3"/>
      <c r="B36" s="9"/>
      <c r="C36" s="131"/>
      <c r="D36" s="12"/>
      <c r="E36" s="3" t="s">
        <v>132</v>
      </c>
      <c r="F36" s="45">
        <v>100</v>
      </c>
      <c r="G36" s="39">
        <v>20000</v>
      </c>
      <c r="H36" s="39">
        <v>2</v>
      </c>
      <c r="I36" s="41">
        <v>1.75</v>
      </c>
      <c r="J36" s="39">
        <v>1</v>
      </c>
      <c r="K36" s="39">
        <v>1</v>
      </c>
      <c r="L36" s="39">
        <v>1</v>
      </c>
      <c r="M36" s="39">
        <f t="shared" si="7"/>
        <v>70000</v>
      </c>
    </row>
    <row r="37" spans="1:13" ht="51" x14ac:dyDescent="0.25">
      <c r="A37" s="3" t="s">
        <v>80</v>
      </c>
      <c r="B37" s="9" t="s">
        <v>58</v>
      </c>
      <c r="C37" s="131" t="s">
        <v>224</v>
      </c>
      <c r="D37" s="12" t="s">
        <v>302</v>
      </c>
      <c r="E37" s="3"/>
      <c r="F37" s="45"/>
      <c r="G37" s="39"/>
      <c r="H37" s="39"/>
      <c r="I37" s="39"/>
      <c r="J37" s="39"/>
      <c r="K37" s="39"/>
      <c r="L37" s="39"/>
      <c r="M37" s="39">
        <f>SUM(M38:M39)</f>
        <v>140000</v>
      </c>
    </row>
    <row r="38" spans="1:13" ht="28.5" customHeight="1" x14ac:dyDescent="0.25">
      <c r="A38" s="3"/>
      <c r="B38" s="9"/>
      <c r="C38" s="131"/>
      <c r="D38" s="12"/>
      <c r="E38" s="3" t="s">
        <v>134</v>
      </c>
      <c r="F38" s="45">
        <v>160</v>
      </c>
      <c r="G38" s="39">
        <v>20000</v>
      </c>
      <c r="H38" s="39">
        <v>3.5</v>
      </c>
      <c r="I38" s="39">
        <v>1</v>
      </c>
      <c r="J38" s="39">
        <v>1</v>
      </c>
      <c r="K38" s="39">
        <v>1</v>
      </c>
      <c r="L38" s="39">
        <v>1</v>
      </c>
      <c r="M38" s="39">
        <f t="shared" ref="M38:M39" si="8">G38*H38*I38*J38*K38*L38</f>
        <v>70000</v>
      </c>
    </row>
    <row r="39" spans="1:13" ht="29.25" customHeight="1" x14ac:dyDescent="0.25">
      <c r="A39" s="3"/>
      <c r="B39" s="9"/>
      <c r="C39" s="131"/>
      <c r="D39" s="12"/>
      <c r="E39" s="3" t="s">
        <v>135</v>
      </c>
      <c r="F39" s="45">
        <v>160</v>
      </c>
      <c r="G39" s="39">
        <v>20000</v>
      </c>
      <c r="H39" s="39">
        <v>3.5</v>
      </c>
      <c r="I39" s="39">
        <v>1</v>
      </c>
      <c r="J39" s="39">
        <v>1</v>
      </c>
      <c r="K39" s="39">
        <v>1</v>
      </c>
      <c r="L39" s="39">
        <v>1</v>
      </c>
      <c r="M39" s="39">
        <f t="shared" si="8"/>
        <v>70000</v>
      </c>
    </row>
    <row r="40" spans="1:13" ht="51" x14ac:dyDescent="0.25">
      <c r="A40" s="3" t="s">
        <v>80</v>
      </c>
      <c r="B40" s="9" t="s">
        <v>89</v>
      </c>
      <c r="C40" s="131" t="s">
        <v>219</v>
      </c>
      <c r="D40" s="12" t="s">
        <v>303</v>
      </c>
      <c r="E40" s="3"/>
      <c r="F40" s="45"/>
      <c r="G40" s="39"/>
      <c r="H40" s="39"/>
      <c r="I40" s="39"/>
      <c r="J40" s="39"/>
      <c r="K40" s="39"/>
      <c r="L40" s="39"/>
      <c r="M40" s="39">
        <f>SUM(M41:M43)</f>
        <v>375000</v>
      </c>
    </row>
    <row r="41" spans="1:13" ht="29.25" customHeight="1" x14ac:dyDescent="0.25">
      <c r="A41" s="3"/>
      <c r="B41" s="9"/>
      <c r="C41" s="131"/>
      <c r="D41" s="12"/>
      <c r="E41" s="3" t="s">
        <v>139</v>
      </c>
      <c r="F41" s="45">
        <v>10000</v>
      </c>
      <c r="G41" s="39">
        <v>40000</v>
      </c>
      <c r="H41" s="39">
        <v>2</v>
      </c>
      <c r="I41" s="39">
        <v>1</v>
      </c>
      <c r="J41" s="39">
        <v>1</v>
      </c>
      <c r="K41" s="39">
        <v>1</v>
      </c>
      <c r="L41" s="39">
        <v>1</v>
      </c>
      <c r="M41" s="39">
        <f t="shared" ref="M41:M43" si="9">G41*H41*I41*J41*K41*L41</f>
        <v>80000</v>
      </c>
    </row>
    <row r="42" spans="1:13" ht="42" customHeight="1" x14ac:dyDescent="0.25">
      <c r="A42" s="3"/>
      <c r="B42" s="9"/>
      <c r="C42" s="131"/>
      <c r="D42" s="12"/>
      <c r="E42" s="3" t="s">
        <v>140</v>
      </c>
      <c r="F42" s="45">
        <v>200</v>
      </c>
      <c r="G42" s="39">
        <v>40000</v>
      </c>
      <c r="H42" s="41">
        <v>1.25</v>
      </c>
      <c r="I42" s="39">
        <v>1</v>
      </c>
      <c r="J42" s="39">
        <v>1</v>
      </c>
      <c r="K42" s="39">
        <v>5.0999999999999996</v>
      </c>
      <c r="L42" s="39">
        <v>1</v>
      </c>
      <c r="M42" s="39">
        <f t="shared" si="9"/>
        <v>254999.99999999997</v>
      </c>
    </row>
    <row r="43" spans="1:13" ht="42" customHeight="1" x14ac:dyDescent="0.25">
      <c r="A43" s="3"/>
      <c r="B43" s="9"/>
      <c r="C43" s="131"/>
      <c r="D43" s="12"/>
      <c r="E43" s="3" t="s">
        <v>141</v>
      </c>
      <c r="F43" s="45">
        <v>100</v>
      </c>
      <c r="G43" s="39">
        <v>40000</v>
      </c>
      <c r="H43" s="39">
        <v>1</v>
      </c>
      <c r="I43" s="39">
        <v>1</v>
      </c>
      <c r="J43" s="39">
        <v>1</v>
      </c>
      <c r="K43" s="39">
        <v>1</v>
      </c>
      <c r="L43" s="39">
        <v>1</v>
      </c>
      <c r="M43" s="39">
        <f t="shared" si="9"/>
        <v>40000</v>
      </c>
    </row>
  </sheetData>
  <mergeCells count="10">
    <mergeCell ref="G4:G5"/>
    <mergeCell ref="H4:L4"/>
    <mergeCell ref="M4:M5"/>
    <mergeCell ref="A2:M2"/>
    <mergeCell ref="L3:M3"/>
    <mergeCell ref="A4:A5"/>
    <mergeCell ref="B4:B5"/>
    <mergeCell ref="C4:C5"/>
    <mergeCell ref="D4:D5"/>
    <mergeCell ref="F4:F5"/>
  </mergeCells>
  <pageMargins left="0.70866141732283472" right="0.70866141732283472" top="0.74803149606299213" bottom="0.74803149606299213" header="0.31496062992125984" footer="0.31496062992125984"/>
  <pageSetup paperSize="9" scale="48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4"/>
  <sheetViews>
    <sheetView tabSelected="1" workbookViewId="0">
      <selection activeCell="H59" sqref="H59"/>
    </sheetView>
  </sheetViews>
  <sheetFormatPr defaultRowHeight="15" x14ac:dyDescent="0.25"/>
  <cols>
    <col min="1" max="1" width="49.42578125" customWidth="1"/>
    <col min="2" max="2" width="28" customWidth="1"/>
    <col min="3" max="3" width="22.85546875" customWidth="1"/>
    <col min="4" max="4" width="18.5703125" customWidth="1"/>
    <col min="5" max="5" width="19.140625" customWidth="1"/>
    <col min="6" max="6" width="15.140625" customWidth="1"/>
    <col min="7" max="7" width="15.42578125" customWidth="1"/>
    <col min="8" max="8" width="16.85546875" customWidth="1"/>
    <col min="9" max="9" width="17.42578125" customWidth="1"/>
  </cols>
  <sheetData>
    <row r="2" spans="1:9" x14ac:dyDescent="0.25">
      <c r="F2" s="201" t="s">
        <v>259</v>
      </c>
      <c r="G2" s="201"/>
      <c r="H2" s="201"/>
      <c r="I2" s="201"/>
    </row>
    <row r="3" spans="1:9" x14ac:dyDescent="0.25">
      <c r="A3" s="190" t="s">
        <v>260</v>
      </c>
      <c r="B3" s="190"/>
      <c r="C3" s="190"/>
      <c r="D3" s="190"/>
      <c r="E3" s="190"/>
      <c r="F3" s="190"/>
      <c r="G3" s="190"/>
      <c r="H3" s="190"/>
      <c r="I3" s="190"/>
    </row>
    <row r="5" spans="1:9" ht="46.5" x14ac:dyDescent="0.25">
      <c r="A5" s="145" t="s">
        <v>5</v>
      </c>
      <c r="B5" s="145" t="s">
        <v>261</v>
      </c>
      <c r="C5" s="146" t="s">
        <v>8</v>
      </c>
      <c r="D5" s="146" t="s">
        <v>262</v>
      </c>
      <c r="E5" s="146" t="s">
        <v>263</v>
      </c>
      <c r="F5" s="145" t="s">
        <v>264</v>
      </c>
      <c r="G5" s="145" t="s">
        <v>110</v>
      </c>
      <c r="H5" s="145" t="s">
        <v>265</v>
      </c>
      <c r="I5" s="145" t="s">
        <v>266</v>
      </c>
    </row>
    <row r="6" spans="1:9" ht="39" customHeight="1" x14ac:dyDescent="0.25">
      <c r="A6" s="22" t="s">
        <v>51</v>
      </c>
      <c r="B6" s="27" t="s">
        <v>52</v>
      </c>
      <c r="C6" s="22" t="s">
        <v>15</v>
      </c>
      <c r="D6" s="22" t="s">
        <v>225</v>
      </c>
      <c r="E6" s="24" t="s">
        <v>314</v>
      </c>
      <c r="F6" s="41">
        <v>821971.08</v>
      </c>
      <c r="G6" s="40">
        <v>0.10340000000000001</v>
      </c>
      <c r="H6" s="40">
        <v>0.37230000000000002</v>
      </c>
      <c r="I6" s="39">
        <f>F6*G6*H6</f>
        <v>31642.450740885604</v>
      </c>
    </row>
    <row r="7" spans="1:9" ht="39" customHeight="1" x14ac:dyDescent="0.25">
      <c r="A7" s="22" t="s">
        <v>51</v>
      </c>
      <c r="B7" s="27" t="s">
        <v>52</v>
      </c>
      <c r="C7" s="31" t="s">
        <v>16</v>
      </c>
      <c r="D7" s="22" t="s">
        <v>226</v>
      </c>
      <c r="E7" s="24" t="s">
        <v>314</v>
      </c>
      <c r="F7" s="86">
        <v>592628.44999999995</v>
      </c>
      <c r="G7" s="40">
        <v>0.10340000000000001</v>
      </c>
      <c r="H7" s="40">
        <v>0.42280000000000001</v>
      </c>
      <c r="I7" s="39">
        <f t="shared" ref="I7:I64" si="0">F7*G7*H7</f>
        <v>25908.246115443999</v>
      </c>
    </row>
    <row r="8" spans="1:9" ht="39" customHeight="1" x14ac:dyDescent="0.25">
      <c r="A8" s="22" t="s">
        <v>51</v>
      </c>
      <c r="B8" s="27" t="s">
        <v>52</v>
      </c>
      <c r="C8" s="22" t="s">
        <v>17</v>
      </c>
      <c r="D8" s="22" t="s">
        <v>227</v>
      </c>
      <c r="E8" s="24" t="s">
        <v>314</v>
      </c>
      <c r="F8" s="86">
        <v>684248.47</v>
      </c>
      <c r="G8" s="40">
        <v>0.10340000000000001</v>
      </c>
      <c r="H8" s="40">
        <v>0.39250000000000002</v>
      </c>
      <c r="I8" s="39">
        <f t="shared" si="0"/>
        <v>27769.882030715002</v>
      </c>
    </row>
    <row r="9" spans="1:9" ht="39" customHeight="1" x14ac:dyDescent="0.25">
      <c r="A9" s="22" t="s">
        <v>51</v>
      </c>
      <c r="B9" s="27" t="s">
        <v>52</v>
      </c>
      <c r="C9" s="22" t="s">
        <v>18</v>
      </c>
      <c r="D9" s="22" t="s">
        <v>228</v>
      </c>
      <c r="E9" s="24" t="s">
        <v>314</v>
      </c>
      <c r="F9" s="86">
        <v>963723.88</v>
      </c>
      <c r="G9" s="40">
        <v>0.10340000000000001</v>
      </c>
      <c r="H9" s="40">
        <v>0.34050000000000002</v>
      </c>
      <c r="I9" s="39">
        <f t="shared" si="0"/>
        <v>33930.501249876004</v>
      </c>
    </row>
    <row r="10" spans="1:9" ht="39" customHeight="1" x14ac:dyDescent="0.25">
      <c r="A10" s="22" t="s">
        <v>51</v>
      </c>
      <c r="B10" s="27" t="s">
        <v>52</v>
      </c>
      <c r="C10" s="22" t="s">
        <v>19</v>
      </c>
      <c r="D10" s="22" t="s">
        <v>229</v>
      </c>
      <c r="E10" s="24" t="s">
        <v>314</v>
      </c>
      <c r="F10" s="41">
        <v>703417.71</v>
      </c>
      <c r="G10" s="40">
        <v>0.10340000000000001</v>
      </c>
      <c r="H10" s="40">
        <v>0.3619</v>
      </c>
      <c r="I10" s="39">
        <f t="shared" si="0"/>
        <v>26322.214280346601</v>
      </c>
    </row>
    <row r="11" spans="1:9" ht="39" customHeight="1" x14ac:dyDescent="0.25">
      <c r="A11" s="22" t="s">
        <v>51</v>
      </c>
      <c r="B11" s="27" t="s">
        <v>52</v>
      </c>
      <c r="C11" s="70" t="s">
        <v>165</v>
      </c>
      <c r="D11" s="22" t="s">
        <v>230</v>
      </c>
      <c r="E11" s="24" t="s">
        <v>314</v>
      </c>
      <c r="F11" s="41">
        <v>748285.17</v>
      </c>
      <c r="G11" s="40">
        <v>0.10340000000000001</v>
      </c>
      <c r="H11" s="40">
        <v>0.44119999999999998</v>
      </c>
      <c r="I11" s="39">
        <f t="shared" si="0"/>
        <v>34136.829318213604</v>
      </c>
    </row>
    <row r="12" spans="1:9" ht="39" customHeight="1" x14ac:dyDescent="0.25">
      <c r="A12" s="22" t="s">
        <v>51</v>
      </c>
      <c r="B12" s="27" t="s">
        <v>52</v>
      </c>
      <c r="C12" s="22" t="s">
        <v>20</v>
      </c>
      <c r="D12" s="22" t="s">
        <v>231</v>
      </c>
      <c r="E12" s="24" t="s">
        <v>314</v>
      </c>
      <c r="F12" s="41">
        <v>674313.01</v>
      </c>
      <c r="G12" s="40">
        <v>0.10340000000000001</v>
      </c>
      <c r="H12" s="40">
        <v>0.38340000000000002</v>
      </c>
      <c r="I12" s="39">
        <f t="shared" si="0"/>
        <v>26732.168270715603</v>
      </c>
    </row>
    <row r="13" spans="1:9" ht="39" customHeight="1" x14ac:dyDescent="0.25">
      <c r="A13" s="22" t="s">
        <v>51</v>
      </c>
      <c r="B13" s="27" t="s">
        <v>52</v>
      </c>
      <c r="C13" s="22" t="s">
        <v>21</v>
      </c>
      <c r="D13" s="22" t="s">
        <v>232</v>
      </c>
      <c r="E13" s="24" t="s">
        <v>314</v>
      </c>
      <c r="F13" s="41">
        <v>683130.38</v>
      </c>
      <c r="G13" s="40">
        <v>0.10340000000000001</v>
      </c>
      <c r="H13" s="40">
        <v>0.22170000000000001</v>
      </c>
      <c r="I13" s="39">
        <f t="shared" si="0"/>
        <v>15659.930542436403</v>
      </c>
    </row>
    <row r="14" spans="1:9" ht="39" customHeight="1" x14ac:dyDescent="0.25">
      <c r="A14" s="22" t="s">
        <v>51</v>
      </c>
      <c r="B14" s="27" t="s">
        <v>52</v>
      </c>
      <c r="C14" s="22" t="s">
        <v>22</v>
      </c>
      <c r="D14" s="22" t="s">
        <v>233</v>
      </c>
      <c r="E14" s="24" t="s">
        <v>314</v>
      </c>
      <c r="F14" s="41">
        <v>690865.67</v>
      </c>
      <c r="G14" s="40">
        <v>0.10340000000000001</v>
      </c>
      <c r="H14" s="40">
        <v>0.50149999999999995</v>
      </c>
      <c r="I14" s="39">
        <f t="shared" si="0"/>
        <v>35824.908404416994</v>
      </c>
    </row>
    <row r="15" spans="1:9" ht="39" customHeight="1" x14ac:dyDescent="0.25">
      <c r="A15" s="22" t="s">
        <v>51</v>
      </c>
      <c r="B15" s="27" t="s">
        <v>52</v>
      </c>
      <c r="C15" s="22" t="s">
        <v>23</v>
      </c>
      <c r="D15" s="22" t="s">
        <v>234</v>
      </c>
      <c r="E15" s="24" t="s">
        <v>314</v>
      </c>
      <c r="F15" s="41">
        <v>722046.78</v>
      </c>
      <c r="G15" s="40">
        <v>0.10340000000000001</v>
      </c>
      <c r="H15" s="40">
        <v>0.3891</v>
      </c>
      <c r="I15" s="39">
        <f t="shared" si="0"/>
        <v>29050.064776933203</v>
      </c>
    </row>
    <row r="16" spans="1:9" ht="39" customHeight="1" x14ac:dyDescent="0.25">
      <c r="A16" s="22" t="s">
        <v>51</v>
      </c>
      <c r="B16" s="27" t="s">
        <v>52</v>
      </c>
      <c r="C16" s="22" t="s">
        <v>24</v>
      </c>
      <c r="D16" s="22" t="s">
        <v>235</v>
      </c>
      <c r="E16" s="24" t="s">
        <v>314</v>
      </c>
      <c r="F16" s="41">
        <v>660638.17000000004</v>
      </c>
      <c r="G16" s="40">
        <v>0.10340000000000001</v>
      </c>
      <c r="H16" s="40">
        <v>0.26350000000000001</v>
      </c>
      <c r="I16" s="39">
        <f t="shared" si="0"/>
        <v>17999.681516003002</v>
      </c>
    </row>
    <row r="17" spans="1:9" ht="39" customHeight="1" x14ac:dyDescent="0.25">
      <c r="A17" s="22" t="s">
        <v>51</v>
      </c>
      <c r="B17" s="27" t="s">
        <v>52</v>
      </c>
      <c r="C17" s="22" t="s">
        <v>25</v>
      </c>
      <c r="D17" s="22" t="s">
        <v>236</v>
      </c>
      <c r="E17" s="24" t="s">
        <v>314</v>
      </c>
      <c r="F17" s="41">
        <v>707622.96</v>
      </c>
      <c r="G17" s="40">
        <v>0.10340000000000001</v>
      </c>
      <c r="H17" s="40">
        <v>0.35149999999999998</v>
      </c>
      <c r="I17" s="39">
        <f t="shared" si="0"/>
        <v>25718.627243495997</v>
      </c>
    </row>
    <row r="18" spans="1:9" ht="39" customHeight="1" x14ac:dyDescent="0.25">
      <c r="A18" s="22" t="s">
        <v>51</v>
      </c>
      <c r="B18" s="27" t="s">
        <v>52</v>
      </c>
      <c r="C18" s="22" t="s">
        <v>26</v>
      </c>
      <c r="D18" s="22" t="s">
        <v>226</v>
      </c>
      <c r="E18" s="22" t="s">
        <v>48</v>
      </c>
      <c r="F18" s="41">
        <v>726272.19</v>
      </c>
      <c r="G18" s="40">
        <v>0.10340000000000001</v>
      </c>
      <c r="H18" s="40">
        <v>1.3523000000000001</v>
      </c>
      <c r="I18" s="39">
        <f t="shared" si="0"/>
        <v>101553.05705432581</v>
      </c>
    </row>
    <row r="19" spans="1:9" ht="39" customHeight="1" x14ac:dyDescent="0.25">
      <c r="A19" s="22" t="s">
        <v>51</v>
      </c>
      <c r="B19" s="27" t="s">
        <v>52</v>
      </c>
      <c r="C19" s="22" t="s">
        <v>27</v>
      </c>
      <c r="D19" s="22" t="s">
        <v>227</v>
      </c>
      <c r="E19" s="22" t="s">
        <v>48</v>
      </c>
      <c r="F19" s="41">
        <v>807752.4</v>
      </c>
      <c r="G19" s="40">
        <v>0.10340000000000001</v>
      </c>
      <c r="H19" s="40">
        <v>1.7747999999999999</v>
      </c>
      <c r="I19" s="39">
        <f t="shared" si="0"/>
        <v>148234.13241436801</v>
      </c>
    </row>
    <row r="20" spans="1:9" ht="39" customHeight="1" x14ac:dyDescent="0.25">
      <c r="A20" s="22" t="s">
        <v>51</v>
      </c>
      <c r="B20" s="27" t="s">
        <v>52</v>
      </c>
      <c r="C20" s="22" t="s">
        <v>28</v>
      </c>
      <c r="D20" s="22" t="s">
        <v>228</v>
      </c>
      <c r="E20" s="22" t="s">
        <v>48</v>
      </c>
      <c r="F20" s="41">
        <v>1022659.17</v>
      </c>
      <c r="G20" s="40">
        <v>0.10340000000000001</v>
      </c>
      <c r="H20" s="40">
        <v>0.7349</v>
      </c>
      <c r="I20" s="39">
        <f t="shared" si="0"/>
        <v>77710.499965012204</v>
      </c>
    </row>
    <row r="21" spans="1:9" ht="39" customHeight="1" x14ac:dyDescent="0.25">
      <c r="A21" s="22" t="s">
        <v>51</v>
      </c>
      <c r="B21" s="27" t="s">
        <v>52</v>
      </c>
      <c r="C21" s="22" t="s">
        <v>29</v>
      </c>
      <c r="D21" s="22" t="s">
        <v>231</v>
      </c>
      <c r="E21" s="22" t="s">
        <v>48</v>
      </c>
      <c r="F21" s="41">
        <v>756801.21</v>
      </c>
      <c r="G21" s="40">
        <v>0.10340000000000001</v>
      </c>
      <c r="H21" s="40">
        <v>1.2447999999999999</v>
      </c>
      <c r="I21" s="39">
        <f t="shared" si="0"/>
        <v>97409.639517907199</v>
      </c>
    </row>
    <row r="22" spans="1:9" ht="39" customHeight="1" x14ac:dyDescent="0.25">
      <c r="A22" s="22" t="s">
        <v>51</v>
      </c>
      <c r="B22" s="27" t="s">
        <v>52</v>
      </c>
      <c r="C22" s="22" t="s">
        <v>30</v>
      </c>
      <c r="D22" s="22" t="s">
        <v>232</v>
      </c>
      <c r="E22" s="22" t="s">
        <v>48</v>
      </c>
      <c r="F22" s="41">
        <v>780971.86</v>
      </c>
      <c r="G22" s="40">
        <v>0.10340000000000001</v>
      </c>
      <c r="H22" s="40">
        <v>1.05</v>
      </c>
      <c r="I22" s="39">
        <f t="shared" si="0"/>
        <v>84790.114840199996</v>
      </c>
    </row>
    <row r="23" spans="1:9" ht="39" customHeight="1" x14ac:dyDescent="0.25">
      <c r="A23" s="22" t="s">
        <v>51</v>
      </c>
      <c r="B23" s="27" t="s">
        <v>52</v>
      </c>
      <c r="C23" s="22" t="s">
        <v>31</v>
      </c>
      <c r="D23" s="22" t="s">
        <v>233</v>
      </c>
      <c r="E23" s="22" t="s">
        <v>48</v>
      </c>
      <c r="F23" s="41">
        <v>726197.03</v>
      </c>
      <c r="G23" s="40">
        <v>0.10340000000000001</v>
      </c>
      <c r="H23" s="40">
        <v>1.0368999999999999</v>
      </c>
      <c r="I23" s="39">
        <f t="shared" si="0"/>
        <v>77859.548622083807</v>
      </c>
    </row>
    <row r="24" spans="1:9" ht="39" customHeight="1" x14ac:dyDescent="0.25">
      <c r="A24" s="22" t="s">
        <v>51</v>
      </c>
      <c r="B24" s="27" t="s">
        <v>52</v>
      </c>
      <c r="C24" s="22" t="s">
        <v>32</v>
      </c>
      <c r="D24" s="22" t="s">
        <v>234</v>
      </c>
      <c r="E24" s="22" t="s">
        <v>48</v>
      </c>
      <c r="F24" s="41">
        <v>764563.36</v>
      </c>
      <c r="G24" s="40">
        <v>0.10340000000000001</v>
      </c>
      <c r="H24" s="40">
        <v>1.2302</v>
      </c>
      <c r="I24" s="39">
        <f t="shared" si="0"/>
        <v>97254.5084218048</v>
      </c>
    </row>
    <row r="25" spans="1:9" ht="39" customHeight="1" x14ac:dyDescent="0.25">
      <c r="A25" s="22" t="s">
        <v>51</v>
      </c>
      <c r="B25" s="27" t="s">
        <v>52</v>
      </c>
      <c r="C25" s="22" t="s">
        <v>33</v>
      </c>
      <c r="D25" s="22" t="s">
        <v>236</v>
      </c>
      <c r="E25" s="22" t="s">
        <v>48</v>
      </c>
      <c r="F25" s="41">
        <v>764361.03</v>
      </c>
      <c r="G25" s="40">
        <v>0.10340000000000001</v>
      </c>
      <c r="H25" s="40">
        <v>1.1548</v>
      </c>
      <c r="I25" s="39">
        <f t="shared" si="0"/>
        <v>91269.537743709603</v>
      </c>
    </row>
    <row r="26" spans="1:9" ht="39" customHeight="1" x14ac:dyDescent="0.25">
      <c r="A26" s="22" t="s">
        <v>51</v>
      </c>
      <c r="B26" s="27" t="s">
        <v>52</v>
      </c>
      <c r="C26" s="22" t="s">
        <v>34</v>
      </c>
      <c r="D26" s="22" t="s">
        <v>226</v>
      </c>
      <c r="E26" s="22" t="s">
        <v>49</v>
      </c>
      <c r="F26" s="41">
        <v>727472.72</v>
      </c>
      <c r="G26" s="40">
        <v>0.10340000000000001</v>
      </c>
      <c r="H26" s="40">
        <v>7.0682999999999998</v>
      </c>
      <c r="I26" s="39">
        <f t="shared" si="0"/>
        <v>531682.3271286384</v>
      </c>
    </row>
    <row r="27" spans="1:9" ht="39" customHeight="1" x14ac:dyDescent="0.25">
      <c r="A27" s="22" t="s">
        <v>51</v>
      </c>
      <c r="B27" s="27" t="s">
        <v>52</v>
      </c>
      <c r="C27" s="22" t="s">
        <v>35</v>
      </c>
      <c r="D27" s="22" t="s">
        <v>227</v>
      </c>
      <c r="E27" s="22" t="s">
        <v>49</v>
      </c>
      <c r="F27" s="41">
        <v>976966.86</v>
      </c>
      <c r="G27" s="40">
        <v>0.10340000000000001</v>
      </c>
      <c r="H27" s="40">
        <v>2.6614</v>
      </c>
      <c r="I27" s="39">
        <f t="shared" si="0"/>
        <v>268850.29876449361</v>
      </c>
    </row>
    <row r="28" spans="1:9" ht="39" customHeight="1" x14ac:dyDescent="0.25">
      <c r="A28" s="22" t="s">
        <v>51</v>
      </c>
      <c r="B28" s="27" t="s">
        <v>52</v>
      </c>
      <c r="C28" s="22" t="s">
        <v>36</v>
      </c>
      <c r="D28" s="22" t="s">
        <v>231</v>
      </c>
      <c r="E28" s="22" t="s">
        <v>49</v>
      </c>
      <c r="F28" s="41">
        <v>798202.67</v>
      </c>
      <c r="G28" s="40">
        <v>0.10340000000000001</v>
      </c>
      <c r="H28" s="40">
        <v>3.2503000000000002</v>
      </c>
      <c r="I28" s="39">
        <f t="shared" si="0"/>
        <v>268260.76750032348</v>
      </c>
    </row>
    <row r="29" spans="1:9" ht="39" customHeight="1" x14ac:dyDescent="0.25">
      <c r="A29" s="22" t="s">
        <v>51</v>
      </c>
      <c r="B29" s="27" t="s">
        <v>52</v>
      </c>
      <c r="C29" s="22" t="s">
        <v>37</v>
      </c>
      <c r="D29" s="22" t="s">
        <v>233</v>
      </c>
      <c r="E29" s="22" t="s">
        <v>49</v>
      </c>
      <c r="F29" s="41">
        <v>795147.91</v>
      </c>
      <c r="G29" s="40">
        <v>0.10340000000000001</v>
      </c>
      <c r="H29" s="40">
        <v>6.1128</v>
      </c>
      <c r="I29" s="39">
        <f t="shared" si="0"/>
        <v>502583.98691524321</v>
      </c>
    </row>
    <row r="30" spans="1:9" ht="39" customHeight="1" x14ac:dyDescent="0.25">
      <c r="A30" s="22" t="s">
        <v>51</v>
      </c>
      <c r="B30" s="27" t="s">
        <v>92</v>
      </c>
      <c r="C30" s="22" t="s">
        <v>38</v>
      </c>
      <c r="D30" s="22" t="s">
        <v>237</v>
      </c>
      <c r="E30" s="24" t="s">
        <v>314</v>
      </c>
      <c r="F30" s="41">
        <v>684248.47</v>
      </c>
      <c r="G30" s="40">
        <v>0.10340000000000001</v>
      </c>
      <c r="H30" s="40">
        <v>0.39779999999999999</v>
      </c>
      <c r="I30" s="39">
        <f t="shared" si="0"/>
        <v>28144.863877244403</v>
      </c>
    </row>
    <row r="31" spans="1:9" ht="39" customHeight="1" x14ac:dyDescent="0.25">
      <c r="A31" s="22" t="s">
        <v>51</v>
      </c>
      <c r="B31" s="27" t="s">
        <v>92</v>
      </c>
      <c r="C31" s="22" t="s">
        <v>39</v>
      </c>
      <c r="D31" s="22" t="s">
        <v>238</v>
      </c>
      <c r="E31" s="24" t="s">
        <v>314</v>
      </c>
      <c r="F31" s="41">
        <v>722046.78</v>
      </c>
      <c r="G31" s="40">
        <v>0.10340000000000001</v>
      </c>
      <c r="H31" s="40">
        <v>0.37059999999999998</v>
      </c>
      <c r="I31" s="39">
        <f t="shared" si="0"/>
        <v>27668.861491471202</v>
      </c>
    </row>
    <row r="32" spans="1:9" ht="39" customHeight="1" x14ac:dyDescent="0.25">
      <c r="A32" s="22" t="s">
        <v>51</v>
      </c>
      <c r="B32" s="27" t="s">
        <v>92</v>
      </c>
      <c r="C32" s="22" t="s">
        <v>40</v>
      </c>
      <c r="D32" s="22" t="s">
        <v>239</v>
      </c>
      <c r="E32" s="24" t="s">
        <v>314</v>
      </c>
      <c r="F32" s="41">
        <v>722046.78</v>
      </c>
      <c r="G32" s="40">
        <v>0.10340000000000001</v>
      </c>
      <c r="H32" s="40">
        <v>0.34439999999999998</v>
      </c>
      <c r="I32" s="39">
        <f t="shared" si="0"/>
        <v>25712.779000708801</v>
      </c>
    </row>
    <row r="33" spans="1:9" ht="39" customHeight="1" x14ac:dyDescent="0.25">
      <c r="A33" s="22" t="s">
        <v>51</v>
      </c>
      <c r="B33" s="27" t="s">
        <v>92</v>
      </c>
      <c r="C33" s="22" t="s">
        <v>41</v>
      </c>
      <c r="D33" s="22" t="s">
        <v>237</v>
      </c>
      <c r="E33" s="22" t="s">
        <v>48</v>
      </c>
      <c r="F33" s="41">
        <v>807752.4</v>
      </c>
      <c r="G33" s="40">
        <v>0.10340000000000001</v>
      </c>
      <c r="H33" s="40">
        <v>0.85599999999999998</v>
      </c>
      <c r="I33" s="39">
        <f t="shared" si="0"/>
        <v>71494.48802496001</v>
      </c>
    </row>
    <row r="34" spans="1:9" ht="39" customHeight="1" x14ac:dyDescent="0.25">
      <c r="A34" s="22" t="s">
        <v>51</v>
      </c>
      <c r="B34" s="27" t="s">
        <v>92</v>
      </c>
      <c r="C34" s="22" t="s">
        <v>42</v>
      </c>
      <c r="D34" s="22" t="s">
        <v>238</v>
      </c>
      <c r="E34" s="22" t="s">
        <v>48</v>
      </c>
      <c r="F34" s="41">
        <v>764563.36</v>
      </c>
      <c r="G34" s="40">
        <v>0.10340000000000001</v>
      </c>
      <c r="H34" s="40">
        <v>0.86980000000000002</v>
      </c>
      <c r="I34" s="39">
        <f t="shared" si="0"/>
        <v>68762.779568595215</v>
      </c>
    </row>
    <row r="35" spans="1:9" ht="39" customHeight="1" x14ac:dyDescent="0.25">
      <c r="A35" s="22" t="s">
        <v>51</v>
      </c>
      <c r="B35" s="27" t="s">
        <v>92</v>
      </c>
      <c r="C35" s="22" t="s">
        <v>43</v>
      </c>
      <c r="D35" s="22" t="s">
        <v>239</v>
      </c>
      <c r="E35" s="22" t="s">
        <v>48</v>
      </c>
      <c r="F35" s="41">
        <v>764563.36</v>
      </c>
      <c r="G35" s="40">
        <v>0.10340000000000001</v>
      </c>
      <c r="H35" s="40">
        <v>1.0007999999999999</v>
      </c>
      <c r="I35" s="39">
        <f t="shared" si="0"/>
        <v>79119.096105139208</v>
      </c>
    </row>
    <row r="36" spans="1:9" ht="39" customHeight="1" x14ac:dyDescent="0.25">
      <c r="A36" s="22" t="s">
        <v>51</v>
      </c>
      <c r="B36" s="27" t="s">
        <v>92</v>
      </c>
      <c r="C36" s="22" t="s">
        <v>44</v>
      </c>
      <c r="D36" s="22" t="s">
        <v>237</v>
      </c>
      <c r="E36" s="22" t="s">
        <v>49</v>
      </c>
      <c r="F36" s="41">
        <v>976966.86</v>
      </c>
      <c r="G36" s="40">
        <v>0.10340000000000001</v>
      </c>
      <c r="H36" s="40">
        <v>5.2657999999999996</v>
      </c>
      <c r="I36" s="39">
        <f t="shared" si="0"/>
        <v>531942.55024951918</v>
      </c>
    </row>
    <row r="37" spans="1:9" ht="39" customHeight="1" x14ac:dyDescent="0.25">
      <c r="A37" s="22" t="s">
        <v>51</v>
      </c>
      <c r="B37" s="27" t="s">
        <v>92</v>
      </c>
      <c r="C37" s="22" t="s">
        <v>45</v>
      </c>
      <c r="D37" s="22" t="s">
        <v>240</v>
      </c>
      <c r="E37" s="22" t="s">
        <v>49</v>
      </c>
      <c r="F37" s="41">
        <v>560826.87</v>
      </c>
      <c r="G37" s="40">
        <v>0.10340000000000001</v>
      </c>
      <c r="H37" s="40">
        <v>8.6649999999999991</v>
      </c>
      <c r="I37" s="39">
        <f t="shared" si="0"/>
        <v>502479.00327206997</v>
      </c>
    </row>
    <row r="38" spans="1:9" ht="39" customHeight="1" x14ac:dyDescent="0.25">
      <c r="A38" s="33" t="s">
        <v>56</v>
      </c>
      <c r="B38" s="34" t="s">
        <v>52</v>
      </c>
      <c r="C38" s="31" t="s">
        <v>189</v>
      </c>
      <c r="D38" s="33" t="s">
        <v>241</v>
      </c>
      <c r="E38" s="33" t="s">
        <v>250</v>
      </c>
      <c r="F38" s="41">
        <v>185591.17</v>
      </c>
      <c r="G38" s="40">
        <v>0.10340000000000001</v>
      </c>
      <c r="H38" s="40">
        <v>1.8386</v>
      </c>
      <c r="I38" s="39">
        <f t="shared" si="0"/>
        <v>35282.967461750806</v>
      </c>
    </row>
    <row r="39" spans="1:9" ht="39" customHeight="1" x14ac:dyDescent="0.25">
      <c r="A39" s="33" t="s">
        <v>56</v>
      </c>
      <c r="B39" s="34" t="s">
        <v>52</v>
      </c>
      <c r="C39" s="31" t="s">
        <v>53</v>
      </c>
      <c r="D39" s="33" t="s">
        <v>241</v>
      </c>
      <c r="E39" s="24" t="s">
        <v>314</v>
      </c>
      <c r="F39" s="41">
        <v>758974.78</v>
      </c>
      <c r="G39" s="40">
        <v>0.10340000000000001</v>
      </c>
      <c r="H39" s="40">
        <v>0.95930000000000004</v>
      </c>
      <c r="I39" s="39">
        <f t="shared" si="0"/>
        <v>75283.93796734362</v>
      </c>
    </row>
    <row r="40" spans="1:9" ht="39" customHeight="1" x14ac:dyDescent="0.25">
      <c r="A40" s="33" t="s">
        <v>56</v>
      </c>
      <c r="B40" s="34" t="s">
        <v>52</v>
      </c>
      <c r="C40" s="31" t="s">
        <v>54</v>
      </c>
      <c r="D40" s="33" t="s">
        <v>241</v>
      </c>
      <c r="E40" s="33" t="s">
        <v>48</v>
      </c>
      <c r="F40" s="41">
        <v>913277.64</v>
      </c>
      <c r="G40" s="40">
        <v>0.10340000000000001</v>
      </c>
      <c r="H40" s="40">
        <v>2.3658000000000001</v>
      </c>
      <c r="I40" s="39">
        <f t="shared" si="0"/>
        <v>223409.37368962081</v>
      </c>
    </row>
    <row r="41" spans="1:9" ht="39" customHeight="1" x14ac:dyDescent="0.25">
      <c r="A41" s="33" t="s">
        <v>56</v>
      </c>
      <c r="B41" s="34" t="s">
        <v>52</v>
      </c>
      <c r="C41" s="31" t="s">
        <v>55</v>
      </c>
      <c r="D41" s="33" t="s">
        <v>241</v>
      </c>
      <c r="E41" s="33" t="s">
        <v>49</v>
      </c>
      <c r="F41" s="41">
        <v>1418463.7</v>
      </c>
      <c r="G41" s="40">
        <v>0.10340000000000001</v>
      </c>
      <c r="H41" s="40">
        <v>4.9686000000000003</v>
      </c>
      <c r="I41" s="39">
        <f t="shared" si="0"/>
        <v>728740.32169738808</v>
      </c>
    </row>
    <row r="42" spans="1:9" ht="39" customHeight="1" x14ac:dyDescent="0.25">
      <c r="A42" s="22" t="s">
        <v>59</v>
      </c>
      <c r="B42" s="27" t="s">
        <v>52</v>
      </c>
      <c r="C42" s="31" t="s">
        <v>17</v>
      </c>
      <c r="D42" s="22" t="s">
        <v>227</v>
      </c>
      <c r="E42" s="24" t="s">
        <v>314</v>
      </c>
      <c r="F42" s="41">
        <v>684248.47</v>
      </c>
      <c r="G42" s="40">
        <v>0.10340000000000001</v>
      </c>
      <c r="H42" s="40">
        <v>0.47189999999999999</v>
      </c>
      <c r="I42" s="39">
        <f t="shared" si="0"/>
        <v>33387.534599476203</v>
      </c>
    </row>
    <row r="43" spans="1:9" ht="39" customHeight="1" x14ac:dyDescent="0.25">
      <c r="A43" s="22" t="s">
        <v>59</v>
      </c>
      <c r="B43" s="27" t="s">
        <v>52</v>
      </c>
      <c r="C43" s="31" t="s">
        <v>35</v>
      </c>
      <c r="D43" s="22" t="s">
        <v>227</v>
      </c>
      <c r="E43" s="22" t="s">
        <v>49</v>
      </c>
      <c r="F43" s="41">
        <v>976966.86</v>
      </c>
      <c r="G43" s="40">
        <v>0.10340000000000001</v>
      </c>
      <c r="H43" s="40">
        <v>2.8835999999999999</v>
      </c>
      <c r="I43" s="39">
        <f t="shared" si="0"/>
        <v>291296.58131708641</v>
      </c>
    </row>
    <row r="44" spans="1:9" ht="39" customHeight="1" x14ac:dyDescent="0.25">
      <c r="A44" s="22" t="s">
        <v>59</v>
      </c>
      <c r="B44" s="22" t="s">
        <v>92</v>
      </c>
      <c r="C44" s="31" t="s">
        <v>93</v>
      </c>
      <c r="D44" s="22" t="s">
        <v>243</v>
      </c>
      <c r="E44" s="24" t="s">
        <v>314</v>
      </c>
      <c r="F44" s="41">
        <v>684248.47</v>
      </c>
      <c r="G44" s="40">
        <v>0.10340000000000001</v>
      </c>
      <c r="H44" s="40">
        <v>0.48230000000000001</v>
      </c>
      <c r="I44" s="39">
        <f t="shared" si="0"/>
        <v>34123.348034175404</v>
      </c>
    </row>
    <row r="45" spans="1:9" ht="39" customHeight="1" x14ac:dyDescent="0.25">
      <c r="A45" s="22" t="s">
        <v>59</v>
      </c>
      <c r="B45" s="22" t="s">
        <v>92</v>
      </c>
      <c r="C45" s="31" t="s">
        <v>60</v>
      </c>
      <c r="D45" s="22" t="s">
        <v>243</v>
      </c>
      <c r="E45" s="22" t="s">
        <v>48</v>
      </c>
      <c r="F45" s="41">
        <v>807752.4</v>
      </c>
      <c r="G45" s="40">
        <v>0.10340000000000001</v>
      </c>
      <c r="H45" s="105">
        <v>0.96299999999999997</v>
      </c>
      <c r="I45" s="39">
        <f t="shared" si="0"/>
        <v>80431.29902808</v>
      </c>
    </row>
    <row r="46" spans="1:9" ht="39" customHeight="1" x14ac:dyDescent="0.25">
      <c r="A46" s="22" t="s">
        <v>59</v>
      </c>
      <c r="B46" s="22" t="s">
        <v>92</v>
      </c>
      <c r="C46" s="31" t="s">
        <v>61</v>
      </c>
      <c r="D46" s="22" t="s">
        <v>243</v>
      </c>
      <c r="E46" s="22" t="s">
        <v>49</v>
      </c>
      <c r="F46" s="41">
        <v>976966.86</v>
      </c>
      <c r="G46" s="40">
        <v>0.10340000000000001</v>
      </c>
      <c r="H46" s="40">
        <v>5.6665000000000001</v>
      </c>
      <c r="I46" s="39">
        <f t="shared" si="0"/>
        <v>572420.61244044604</v>
      </c>
    </row>
    <row r="47" spans="1:9" ht="39" customHeight="1" x14ac:dyDescent="0.25">
      <c r="A47" s="22" t="s">
        <v>62</v>
      </c>
      <c r="B47" s="22" t="s">
        <v>64</v>
      </c>
      <c r="C47" s="22" t="s">
        <v>63</v>
      </c>
      <c r="D47" s="22" t="s">
        <v>231</v>
      </c>
      <c r="E47" s="24" t="s">
        <v>314</v>
      </c>
      <c r="F47" s="41">
        <v>674313.01</v>
      </c>
      <c r="G47" s="40">
        <v>0.10340000000000001</v>
      </c>
      <c r="H47" s="40">
        <v>0.83160000000000001</v>
      </c>
      <c r="I47" s="39">
        <f t="shared" si="0"/>
        <v>57982.4494885944</v>
      </c>
    </row>
    <row r="48" spans="1:9" ht="39" customHeight="1" x14ac:dyDescent="0.25">
      <c r="A48" s="22" t="s">
        <v>62</v>
      </c>
      <c r="B48" s="30" t="s">
        <v>66</v>
      </c>
      <c r="C48" s="22" t="s">
        <v>70</v>
      </c>
      <c r="D48" s="22" t="s">
        <v>228</v>
      </c>
      <c r="E48" s="24" t="s">
        <v>314</v>
      </c>
      <c r="F48" s="41">
        <v>963723.88</v>
      </c>
      <c r="G48" s="40">
        <v>0.10340000000000001</v>
      </c>
      <c r="H48" s="40">
        <v>2.5015999999999998</v>
      </c>
      <c r="I48" s="39">
        <f t="shared" si="0"/>
        <v>249282.06145870721</v>
      </c>
    </row>
    <row r="49" spans="1:9" ht="39" customHeight="1" x14ac:dyDescent="0.25">
      <c r="A49" s="22" t="s">
        <v>62</v>
      </c>
      <c r="B49" s="30" t="s">
        <v>69</v>
      </c>
      <c r="C49" s="22" t="s">
        <v>71</v>
      </c>
      <c r="D49" s="22" t="s">
        <v>231</v>
      </c>
      <c r="E49" s="24" t="s">
        <v>314</v>
      </c>
      <c r="F49" s="41">
        <v>674313.01</v>
      </c>
      <c r="G49" s="40">
        <v>0.10340000000000001</v>
      </c>
      <c r="H49" s="40">
        <v>0.85940000000000005</v>
      </c>
      <c r="I49" s="39">
        <f t="shared" si="0"/>
        <v>59920.775722099606</v>
      </c>
    </row>
    <row r="50" spans="1:9" ht="39" customHeight="1" x14ac:dyDescent="0.25">
      <c r="A50" s="22" t="s">
        <v>62</v>
      </c>
      <c r="B50" s="30" t="s">
        <v>66</v>
      </c>
      <c r="C50" s="22" t="s">
        <v>72</v>
      </c>
      <c r="D50" s="22" t="s">
        <v>225</v>
      </c>
      <c r="E50" s="24" t="s">
        <v>314</v>
      </c>
      <c r="F50" s="41">
        <v>821971.08</v>
      </c>
      <c r="G50" s="40">
        <v>0.10340000000000001</v>
      </c>
      <c r="H50" s="105">
        <v>2.2185999999999999</v>
      </c>
      <c r="I50" s="39">
        <f t="shared" si="0"/>
        <v>188562.82893829921</v>
      </c>
    </row>
    <row r="51" spans="1:9" ht="39" customHeight="1" x14ac:dyDescent="0.25">
      <c r="A51" s="22" t="s">
        <v>62</v>
      </c>
      <c r="B51" s="30" t="s">
        <v>66</v>
      </c>
      <c r="C51" s="22" t="s">
        <v>73</v>
      </c>
      <c r="D51" s="22" t="s">
        <v>244</v>
      </c>
      <c r="E51" s="24" t="s">
        <v>314</v>
      </c>
      <c r="F51" s="41">
        <v>690865.67</v>
      </c>
      <c r="G51" s="40">
        <v>0.10340000000000001</v>
      </c>
      <c r="H51" s="105">
        <v>2.8771</v>
      </c>
      <c r="I51" s="39">
        <f t="shared" si="0"/>
        <v>205527.1066208338</v>
      </c>
    </row>
    <row r="52" spans="1:9" ht="39" customHeight="1" x14ac:dyDescent="0.25">
      <c r="A52" s="22" t="s">
        <v>62</v>
      </c>
      <c r="B52" s="30" t="s">
        <v>65</v>
      </c>
      <c r="C52" s="22" t="s">
        <v>75</v>
      </c>
      <c r="D52" s="22" t="s">
        <v>229</v>
      </c>
      <c r="E52" s="22" t="s">
        <v>48</v>
      </c>
      <c r="F52" s="41">
        <v>1052682.79</v>
      </c>
      <c r="G52" s="40">
        <v>0.10340000000000001</v>
      </c>
      <c r="H52" s="40">
        <v>0.82730000000000004</v>
      </c>
      <c r="I52" s="39">
        <f t="shared" si="0"/>
        <v>90049.454422067822</v>
      </c>
    </row>
    <row r="53" spans="1:9" ht="39" customHeight="1" x14ac:dyDescent="0.25">
      <c r="A53" s="22" t="s">
        <v>62</v>
      </c>
      <c r="B53" s="30" t="s">
        <v>69</v>
      </c>
      <c r="C53" s="22" t="s">
        <v>76</v>
      </c>
      <c r="D53" s="22" t="s">
        <v>229</v>
      </c>
      <c r="E53" s="24" t="s">
        <v>314</v>
      </c>
      <c r="F53" s="41">
        <v>703417.71</v>
      </c>
      <c r="G53" s="40">
        <v>0.10340000000000001</v>
      </c>
      <c r="H53" s="40">
        <v>1.0288999999999999</v>
      </c>
      <c r="I53" s="39">
        <f t="shared" si="0"/>
        <v>74835.386220084591</v>
      </c>
    </row>
    <row r="54" spans="1:9" ht="39" customHeight="1" x14ac:dyDescent="0.25">
      <c r="A54" s="22" t="s">
        <v>62</v>
      </c>
      <c r="B54" s="30" t="s">
        <v>65</v>
      </c>
      <c r="C54" s="22" t="s">
        <v>77</v>
      </c>
      <c r="D54" s="22" t="s">
        <v>245</v>
      </c>
      <c r="E54" s="24" t="s">
        <v>314</v>
      </c>
      <c r="F54" s="41">
        <v>685359.83</v>
      </c>
      <c r="G54" s="40">
        <v>0.10340000000000001</v>
      </c>
      <c r="H54" s="40">
        <v>0.98409999999999997</v>
      </c>
      <c r="I54" s="39">
        <f t="shared" si="0"/>
        <v>69739.433739890199</v>
      </c>
    </row>
    <row r="55" spans="1:9" ht="39" customHeight="1" x14ac:dyDescent="0.25">
      <c r="A55" s="22" t="s">
        <v>62</v>
      </c>
      <c r="B55" s="30" t="s">
        <v>66</v>
      </c>
      <c r="C55" s="22" t="s">
        <v>78</v>
      </c>
      <c r="D55" s="22" t="s">
        <v>246</v>
      </c>
      <c r="E55" s="24" t="s">
        <v>314</v>
      </c>
      <c r="F55" s="41">
        <v>677705.61</v>
      </c>
      <c r="G55" s="40">
        <v>0.10340000000000001</v>
      </c>
      <c r="H55" s="105">
        <v>0.99509999999999998</v>
      </c>
      <c r="I55" s="39">
        <f t="shared" si="0"/>
        <v>69731.393749637398</v>
      </c>
    </row>
    <row r="56" spans="1:9" ht="39" customHeight="1" x14ac:dyDescent="0.25">
      <c r="A56" s="22" t="s">
        <v>62</v>
      </c>
      <c r="B56" s="30" t="s">
        <v>66</v>
      </c>
      <c r="C56" s="22" t="s">
        <v>79</v>
      </c>
      <c r="D56" s="22" t="s">
        <v>231</v>
      </c>
      <c r="E56" s="24" t="s">
        <v>314</v>
      </c>
      <c r="F56" s="41">
        <v>674313.01</v>
      </c>
      <c r="G56" s="40">
        <v>0.10340000000000001</v>
      </c>
      <c r="H56" s="40">
        <v>2.9458000000000002</v>
      </c>
      <c r="I56" s="39">
        <f t="shared" si="0"/>
        <v>205392.85678631722</v>
      </c>
    </row>
    <row r="57" spans="1:9" ht="39" customHeight="1" x14ac:dyDescent="0.25">
      <c r="A57" s="22" t="s">
        <v>80</v>
      </c>
      <c r="B57" s="36" t="s">
        <v>82</v>
      </c>
      <c r="C57" s="31" t="s">
        <v>81</v>
      </c>
      <c r="D57" s="31" t="s">
        <v>225</v>
      </c>
      <c r="E57" s="22" t="s">
        <v>49</v>
      </c>
      <c r="F57" s="41">
        <v>682740.22</v>
      </c>
      <c r="G57" s="92">
        <v>0.22026399999999999</v>
      </c>
      <c r="H57" s="40">
        <v>2.4731000000000001</v>
      </c>
      <c r="I57" s="39">
        <f t="shared" si="0"/>
        <v>371912.42437529366</v>
      </c>
    </row>
    <row r="58" spans="1:9" ht="39" customHeight="1" x14ac:dyDescent="0.25">
      <c r="A58" s="22" t="s">
        <v>80</v>
      </c>
      <c r="B58" s="36" t="s">
        <v>82</v>
      </c>
      <c r="C58" s="31" t="s">
        <v>83</v>
      </c>
      <c r="D58" s="22" t="s">
        <v>247</v>
      </c>
      <c r="E58" s="22" t="s">
        <v>49</v>
      </c>
      <c r="F58" s="41">
        <v>2550490.4700000002</v>
      </c>
      <c r="G58" s="92">
        <v>0.22026399999999999</v>
      </c>
      <c r="H58" s="40">
        <v>0.6724</v>
      </c>
      <c r="I58" s="39">
        <f t="shared" si="0"/>
        <v>377741.70099125541</v>
      </c>
    </row>
    <row r="59" spans="1:9" ht="39" customHeight="1" x14ac:dyDescent="0.25">
      <c r="A59" s="22" t="s">
        <v>80</v>
      </c>
      <c r="B59" s="36" t="s">
        <v>82</v>
      </c>
      <c r="C59" s="31" t="s">
        <v>84</v>
      </c>
      <c r="D59" s="22" t="s">
        <v>248</v>
      </c>
      <c r="E59" s="22" t="s">
        <v>49</v>
      </c>
      <c r="F59" s="41">
        <v>1087864.99</v>
      </c>
      <c r="G59" s="92">
        <v>0.22026399999999999</v>
      </c>
      <c r="H59" s="40">
        <v>1.5555000000000001</v>
      </c>
      <c r="I59" s="39">
        <f t="shared" si="0"/>
        <v>372725.01216177351</v>
      </c>
    </row>
    <row r="60" spans="1:9" ht="39" customHeight="1" x14ac:dyDescent="0.25">
      <c r="A60" s="22" t="s">
        <v>80</v>
      </c>
      <c r="B60" s="36" t="s">
        <v>82</v>
      </c>
      <c r="C60" s="31" t="s">
        <v>85</v>
      </c>
      <c r="D60" s="22" t="s">
        <v>229</v>
      </c>
      <c r="E60" s="22" t="s">
        <v>49</v>
      </c>
      <c r="F60" s="41">
        <v>1680599</v>
      </c>
      <c r="G60" s="92">
        <v>0.22026399999999999</v>
      </c>
      <c r="H60" s="40">
        <v>1.0045999999999999</v>
      </c>
      <c r="I60" s="39">
        <f t="shared" si="0"/>
        <v>371878.26524342556</v>
      </c>
    </row>
    <row r="61" spans="1:9" ht="39" customHeight="1" x14ac:dyDescent="0.25">
      <c r="A61" s="22" t="s">
        <v>80</v>
      </c>
      <c r="B61" s="36" t="s">
        <v>82</v>
      </c>
      <c r="C61" s="31" t="s">
        <v>36</v>
      </c>
      <c r="D61" s="22" t="s">
        <v>231</v>
      </c>
      <c r="E61" s="22" t="s">
        <v>49</v>
      </c>
      <c r="F61" s="41">
        <v>798202.67</v>
      </c>
      <c r="G61" s="92">
        <v>0.22026399999999999</v>
      </c>
      <c r="H61" s="40">
        <v>1.1868000000000001</v>
      </c>
      <c r="I61" s="39">
        <f t="shared" si="0"/>
        <v>208657.6133555116</v>
      </c>
    </row>
    <row r="62" spans="1:9" ht="39" customHeight="1" x14ac:dyDescent="0.25">
      <c r="A62" s="22" t="s">
        <v>80</v>
      </c>
      <c r="B62" s="36" t="s">
        <v>82</v>
      </c>
      <c r="C62" s="31" t="s">
        <v>86</v>
      </c>
      <c r="D62" s="22" t="s">
        <v>249</v>
      </c>
      <c r="E62" s="22" t="s">
        <v>49</v>
      </c>
      <c r="F62" s="41">
        <v>1776162.98</v>
      </c>
      <c r="G62" s="92">
        <v>0.22026399999999999</v>
      </c>
      <c r="H62" s="40">
        <v>0.5393</v>
      </c>
      <c r="I62" s="39">
        <f t="shared" si="0"/>
        <v>210987.51448459006</v>
      </c>
    </row>
    <row r="63" spans="1:9" ht="39" customHeight="1" x14ac:dyDescent="0.25">
      <c r="A63" s="22" t="s">
        <v>80</v>
      </c>
      <c r="B63" s="37" t="s">
        <v>65</v>
      </c>
      <c r="C63" s="31" t="s">
        <v>68</v>
      </c>
      <c r="D63" s="31" t="s">
        <v>229</v>
      </c>
      <c r="E63" s="22" t="s">
        <v>49</v>
      </c>
      <c r="F63" s="41">
        <v>1680599</v>
      </c>
      <c r="G63" s="92">
        <v>0.22026399999999999</v>
      </c>
      <c r="H63" s="40">
        <v>0.52080000000000004</v>
      </c>
      <c r="I63" s="39">
        <f t="shared" si="0"/>
        <v>192787.37859722879</v>
      </c>
    </row>
    <row r="64" spans="1:9" ht="39" customHeight="1" x14ac:dyDescent="0.25">
      <c r="A64" s="22" t="s">
        <v>80</v>
      </c>
      <c r="B64" s="37" t="s">
        <v>66</v>
      </c>
      <c r="C64" s="31" t="s">
        <v>67</v>
      </c>
      <c r="D64" s="31" t="s">
        <v>246</v>
      </c>
      <c r="E64" s="22" t="s">
        <v>49</v>
      </c>
      <c r="F64" s="41">
        <v>786785.63</v>
      </c>
      <c r="G64" s="92">
        <v>0.22026399999999999</v>
      </c>
      <c r="H64" s="40">
        <v>1.1802999999999999</v>
      </c>
      <c r="I64" s="39">
        <f t="shared" si="0"/>
        <v>204546.63917245949</v>
      </c>
    </row>
  </sheetData>
  <mergeCells count="2">
    <mergeCell ref="A3:I3"/>
    <mergeCell ref="F2:I2"/>
  </mergeCells>
  <pageMargins left="0.70866141732283472" right="0.51181102362204722" top="0.35433070866141736" bottom="0.35433070866141736" header="0.31496062992125984" footer="0.31496062992125984"/>
  <pageSetup paperSize="8" scale="96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Приложение 1</vt:lpstr>
      <vt:lpstr>Приложение 3</vt:lpstr>
      <vt:lpstr>Приложение 1 к приложению 5</vt:lpstr>
      <vt:lpstr>Приложение 5</vt:lpstr>
      <vt:lpstr>Приложение 4</vt:lpstr>
      <vt:lpstr>Приложение 3 (продолжение)</vt:lpstr>
      <vt:lpstr>'Приложение 1'!Заголовки_для_печати</vt:lpstr>
      <vt:lpstr>'Приложение 3'!Заголовки_для_печати</vt:lpstr>
      <vt:lpstr>'Приложение 3 (продолжение)'!Заголовки_для_печати</vt:lpstr>
      <vt:lpstr>'Приложение 4'!Заголовки_для_печати</vt:lpstr>
      <vt:lpstr>'Приложение 5'!Заголовки_для_печати</vt:lpstr>
      <vt:lpstr>'Приложение 1 к приложению 5'!Область_печати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2016-01-12T06:08:33Z</cp:lastPrinted>
  <dcterms:created xsi:type="dcterms:W3CDTF">2015-07-24T12:06:40Z</dcterms:created>
  <dcterms:modified xsi:type="dcterms:W3CDTF">2016-01-22T06:57:10Z</dcterms:modified>
</cp:coreProperties>
</file>